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<sst xmlns="http://schemas.openxmlformats.org/spreadsheetml/2006/main" count="434" uniqueCount="267">
  <si>
    <t xml:space="preserve">Professional services financial model (growing)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</si>
  <si>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</si>
  <si>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</si>
  <si>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</si>
  <si>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</si>
  <si>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</si>
  <si>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</si>
  <si>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</si>
  <si>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</si>
  <si>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</si>
  <si>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</si>
  <si>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</si>
  <si>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</si>
  <si>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</si>
  <si>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</si>
  <si>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</si>
  <si>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</si>
  <si>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</si>
  <si>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</si>
  <si>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</si>
  <si>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Services metrics</t>
  </si>
  <si>
    <t xml:space="preserve">Year #</t>
  </si>
  <si>
    <t xml:space="preserve">Billable employees (FTE, year end)</t>
  </si>
  <si>
    <t xml:space="preserve">Billable hours</t>
  </si>
  <si>
    <t xml:space="preserve">Billable hours — employees</t>
  </si>
  <si>
    <t xml:space="preserve">Billable hours — contractors</t>
  </si>
  <si>
    <t xml:space="preserve">Available hours — billable employees</t>
  </si>
  <si>
    <t xml:space="preserve">Utilisation of billable employees</t>
  </si>
  <si>
    <t xml:space="preserve">Contractor share of billable hours</t>
  </si>
  <si>
    <t xml:space="preserve">Fees at rate card</t>
  </si>
  <si>
    <t xml:space="preserve">Fee revenue</t>
  </si>
  <si>
    <t xml:space="preserve">Retainer fees</t>
  </si>
  <si>
    <t xml:space="preserve">Retainer share of revenue</t>
  </si>
  <si>
    <t xml:space="preserve">Realisation vs rate card (all work)</t>
  </si>
  <si>
    <t xml:space="preserve">Effective rate per billable hour</t>
  </si>
  <si>
    <t xml:space="preserve">Revenue per billable FTE (year-end FTE)</t>
  </si>
  <si>
    <t xml:space="preserve">Billable staff payroll</t>
  </si>
  <si>
    <t xml:space="preserve">Contractor cost</t>
  </si>
  <si>
    <t xml:space="preserve">Employee cost per billable hour</t>
  </si>
  <si>
    <t xml:space="preserve">Contractor cost per billable hour</t>
  </si>
  <si>
    <t xml:space="preserve">Gross profit (delivery margin)</t>
  </si>
  <si>
    <t xml:space="preserve">Gross margin</t>
  </si>
  <si>
    <t xml:space="preserve">Receivables (year end)</t>
  </si>
  <si>
    <t xml:space="preserve">Inputs — Low / Base / High</t>
  </si>
  <si>
    <t xml:space="preserve">Illustrative assumptions — replace them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</si>
  <si>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</si>
  <si>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</si>
  <si>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</si>
  <si>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</si>
  <si>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</si>
  <si>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</si>
  <si>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</si>
  <si>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Billable capacity</t>
  </si>
  <si>
    <t xml:space="preserve">Available hours per billable FTE per year</t>
  </si>
  <si>
    <t xml:space="preserve">hours</t>
  </si>
  <si>
    <t xml:space="preserve">Utilisation — partners &amp; senior consultants</t>
  </si>
  <si>
    <t xml:space="preserve">%</t>
  </si>
  <si>
    <t xml:space="preserve">Low ≤ Base ≤ High</t>
  </si>
  <si>
    <t xml:space="preserve">Utilisation — consultants</t>
  </si>
  <si>
    <t xml:space="preserve">Contractor billable hours per month (year 1)</t>
  </si>
  <si>
    <t xml:space="preserve">Contractor hours growth per year</t>
  </si>
  <si>
    <t xml:space="preserve">Rate card</t>
  </si>
  <si>
    <t xml:space="preserve">Hourly rate — partners &amp; senior consultants</t>
  </si>
  <si>
    <t xml:space="preserve">$ / hour</t>
  </si>
  <si>
    <t xml:space="preserve">Hourly rate — consultants</t>
  </si>
  <si>
    <t xml:space="preserve">Hourly rate billed for contractor hours</t>
  </si>
  <si>
    <t xml:space="preserve">Rate card increase per year</t>
  </si>
  <si>
    <t xml:space="preserve">Retainer vs project</t>
  </si>
  <si>
    <t xml:space="preserve">Share of billable hours under retainers</t>
  </si>
  <si>
    <t xml:space="preserve">Retainer discount vs rate card</t>
  </si>
  <si>
    <t xml:space="preserve">Low ≥ Base ≥ High (lower is better)</t>
  </si>
  <si>
    <t xml:space="preserve">Project realisation (billed ÷ rate-card value)</t>
  </si>
  <si>
    <t xml:space="preserve">Costs</t>
  </si>
  <si>
    <t xml:space="preserve">Contractor cost per hour (year 1)</t>
  </si>
  <si>
    <t xml:space="preserve">Non-rebillable delivery costs, % of fees</t>
  </si>
  <si>
    <t xml:space="preserve">Software &amp; tools per FTE per month</t>
  </si>
  <si>
    <t xml:space="preserve">$</t>
  </si>
  <si>
    <t xml:space="preserve">Marketing &amp; business development per month</t>
  </si>
  <si>
    <t xml:space="preserve">Office &amp; rent per month</t>
  </si>
  <si>
    <t xml:space="preserve">Other G&amp;A per month (insurance, legal, accounting)</t>
  </si>
  <si>
    <t xml:space="preserve">Start-up capex (equipment, fit-out)</t>
  </si>
  <si>
    <t xml:space="preserve">Headcount</t>
  </si>
  <si>
    <t xml:space="preserve">Partners &amp; senior consultants: headcount (FTE)</t>
  </si>
  <si>
    <t xml:space="preserve">FTE</t>
  </si>
  <si>
    <t xml:space="preserve">Partners &amp; senior consultants: salary per FTE per year</t>
  </si>
  <si>
    <t xml:space="preserve">Partners &amp; senior consultants: headcount growth per year</t>
  </si>
  <si>
    <t xml:space="preserve">Partners &amp; senior consultants: first month on payroll</t>
  </si>
  <si>
    <t xml:space="preserve">month #</t>
  </si>
  <si>
    <t xml:space="preserve">Consultants: headcount (FTE)</t>
  </si>
  <si>
    <t xml:space="preserve">Consultants: salary per FTE per year</t>
  </si>
  <si>
    <t xml:space="preserve">Consultants: headcount growth per year</t>
  </si>
  <si>
    <t xml:space="preserve">Consultants: first month on payroll</t>
  </si>
  <si>
    <t xml:space="preserve">Business development: headcount (FTE)</t>
  </si>
  <si>
    <t xml:space="preserve">Business development: salary per FTE per year</t>
  </si>
  <si>
    <t xml:space="preserve">Business development: headcount growth per year</t>
  </si>
  <si>
    <t xml:space="preserve">Business development: first month on payroll</t>
  </si>
  <si>
    <t xml:space="preserve">Operations &amp; admin: headcount (FTE)</t>
  </si>
  <si>
    <t xml:space="preserve">Operations &amp; admin: salary per FTE per year</t>
  </si>
  <si>
    <t xml:space="preserve">Operations &amp; admin: headcount growth per year</t>
  </si>
  <si>
    <t xml:space="preserve">Operations &amp; admin: first month on payroll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</si>
  <si>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</si>
  <si>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</si>
  <si>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</si>
  <si>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</si>
  <si>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</si>
  <si>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</si>
  <si>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</si>
  <si>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</si>
  <si>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</si>
  <si>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</si>
  <si>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days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</si>
  <si>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</si>
  <si>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</si>
  <si>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</si>
  <si>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</si>
  <si>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</si>
  <si>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</si>
  <si>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</si>
  <si>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</si>
  <si>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</si>
  <si>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</si>
  <si>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</si>
  <si>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</si>
  <si>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</si>
  <si>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</si>
  <si>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</si>
  <si>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</si>
  <si>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</si>
  <si>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</si>
  <si>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</si>
  <si>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</si>
  <si>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</si>
  <si>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</si>
  <si>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</si>
  <si>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</si>
  <si>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</si>
  <si>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</si>
  <si>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</si>
  <si>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</si>
  <si>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</si>
  <si>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</si>
  <si>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</si>
  <si>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</si>
  <si>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</si>
  <si>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</si>
  <si>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</si>
  <si>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</si>
  <si>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</si>
  <si>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</si>
  <si>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</si>
  <si>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</si>
  <si>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</si>
  <si>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</si>
  <si>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</si>
  <si>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</si>
  <si>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</si>
  <si>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</si>
  <si>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Billable employees (FTE)</t>
  </si>
  <si>
    <t xml:space="preserve">Billable hours — partners &amp; senior</t>
  </si>
  <si>
    <t xml:space="preserve">Billable hours — consultants</t>
  </si>
  <si>
    <t xml:space="preserve">Billable hours — total</t>
  </si>
  <si>
    <t xml:space="preserve">Fees</t>
  </si>
  <si>
    <t xml:space="preserve">Rate — partners &amp; senior</t>
  </si>
  <si>
    <t xml:space="preserve">Rate — consultants</t>
  </si>
  <si>
    <t xml:space="preserve">Rate — contractor hours</t>
  </si>
  <si>
    <t xml:space="preserve">Project fees</t>
  </si>
  <si>
    <t xml:space="preserve">Cost of delivery</t>
  </si>
  <si>
    <t xml:space="preserve">Non-rebillable delivery costs</t>
  </si>
  <si>
    <t xml:space="preserve">Operating expenses</t>
  </si>
  <si>
    <t xml:space="preserve">Non-billable payroll</t>
  </si>
  <si>
    <t xml:space="preserve">Marketing &amp; business development</t>
  </si>
  <si>
    <t xml:space="preserve">Software &amp; tools</t>
  </si>
  <si>
    <t xml:space="preserve">Office &amp; rent</t>
  </si>
  <si>
    <t xml:space="preserve">Other G&amp;A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</si>
  <si>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</si>
  <si>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</si>
  <si>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</si>
  <si>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</si>
  <si>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</si>
  <si>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</si>
  <si>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</si>
  <si>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</si>
  <si>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</si>
  <si>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</si>
  <si>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</si>
  <si>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</si>
  <si>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</si>
  <si>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</si>
  <si>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</si>
  <si>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</si>
  <si>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</si>
  <si>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</si>
  <si>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</si>
  <si>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</si>
  <si>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</si>
  <si>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</si>
  <si>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</si>
  <si>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</si>
  <si>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</si>
  <si>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</si>
  <si>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</si>
  <si>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</si>
  <si>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</si>
  <si>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</si>
  <si>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</si>
  <si>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</si>
  <si>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</si>
  <si>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</si>
  <si>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</si>
  <si>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</si>
  <si>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</si>
  <si>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</si>
  <si>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</si>
  <si>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</si>
  <si>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</si>
  <si>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</si>
  <si>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</si>
  <si>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</si>
  <si>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</si>
  <si>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</si>
  <si>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</si>
  <si>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</si>
  <si>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</si>
  <si>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</si>
  <si>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</si>
  <si>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</si>
  <si>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</si>
  <si>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</si>
  <si>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</si>
  <si>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Partners &amp; senior consultants — FTE</t>
  </si>
  <si>
    <t xml:space="preserve">Consultants — FTE</t>
  </si>
  <si>
    <t xml:space="preserve">Business development — FTE</t>
  </si>
  <si>
    <t xml:space="preserve">Operations &amp; admin — FTE</t>
  </si>
  <si>
    <t xml:space="preserve">Total FTE</t>
  </si>
  <si>
    <t xml:space="preserve">Payroll cost (salary + taxes &amp; benefits)</t>
  </si>
  <si>
    <t xml:space="preserve">Partners &amp; senior consultants — payroll cost</t>
  </si>
  <si>
    <t xml:space="preserve">Consultants — payroll cost</t>
  </si>
  <si>
    <t xml:space="preserve">Business development — payroll cost</t>
  </si>
  <si>
    <t xml:space="preserve">Operations &amp; admin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</si>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</sst>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#,##0;\(#,##0\);\-"/>
    <numFmt numFmtId="171" formatCode="\$#,##0.00;&quot;($&quot;#,##0.0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4506192</v>
      </c>
      <c r="C8" s="10" t="n">
        <f aca="false">'P&amp;L'!C5</f>
        <v>5835961.872</v>
      </c>
      <c r="D8" s="10" t="n">
        <f aca="false">'P&amp;L'!D5</f>
        <v>7569836.035632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1803006.24</v>
      </c>
      <c r="C9" s="10" t="n">
        <f aca="false">'P&amp;L'!C7</f>
        <v>2345931.01584</v>
      </c>
      <c r="D9" s="10" t="n">
        <f aca="false">'P&amp;L'!D7</f>
        <v>3056789.82656304</v>
      </c>
    </row>
    <row r="10" customFormat="false" ht="15" hidden="false" customHeight="false" outlineLevel="0" collapsed="false">
      <c r="A10" s="4" t="s">
        <v>9</v>
      </c>
      <c r="B10" s="10" t="n">
        <f aca="false">'P&amp;L'!B15</f>
        <v>1050606.24</v>
      </c>
      <c r="C10" s="10" t="n">
        <f aca="false">'P&amp;L'!C15</f>
        <v>1489614.01584</v>
      </c>
      <c r="D10" s="10" t="n">
        <f aca="false">'P&amp;L'!D15</f>
        <v>2073898.42406304</v>
      </c>
    </row>
    <row r="11" customFormat="false" ht="15" hidden="false" customHeight="false" outlineLevel="0" collapsed="false">
      <c r="A11" s="11" t="s">
        <v>10</v>
      </c>
      <c r="B11" s="12" t="n">
        <f aca="false">'P&amp;L'!B16</f>
        <v>0.23314724272734</v>
      </c>
      <c r="C11" s="12" t="n">
        <f aca="false">'P&amp;L'!C16</f>
        <v>0.255247386551123</v>
      </c>
      <c r="D11" s="12" t="n">
        <f aca="false">'P&amp;L'!D16</f>
        <v>0.273968737803697</v>
      </c>
    </row>
    <row r="12" customFormat="false" ht="15" hidden="false" customHeight="false" outlineLevel="0" collapsed="false">
      <c r="A12" s="11" t="s">
        <v>11</v>
      </c>
      <c r="B12" s="10" t="n">
        <f aca="false">'P&amp;L'!B22</f>
        <v>808921.040711111</v>
      </c>
      <c r="C12" s="10" t="n">
        <f aca="false">'P&amp;L'!C22</f>
        <v>1158256.40584694</v>
      </c>
      <c r="D12" s="10" t="n">
        <f aca="false">'P&amp;L'!D22</f>
        <v>1622369.08834314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773613.114044444</v>
      </c>
      <c r="C13" s="10" t="n">
        <f aca="false">'Balance Sheet'!C5</f>
        <v>1770433.49823138</v>
      </c>
      <c r="D13" s="10" t="n">
        <f aca="false">'Balance Sheet'!D5</f>
        <v>3190693.95582506</v>
      </c>
    </row>
    <row r="14" customFormat="false" ht="15" hidden="false" customHeight="false" outlineLevel="0" collapsed="false">
      <c r="A14" s="11" t="s">
        <v>13</v>
      </c>
      <c r="B14" s="10" t="n">
        <f aca="false">'Balance Sheet'!B11</f>
        <v>163333.333333333</v>
      </c>
      <c r="C14" s="10" t="n">
        <f aca="false">'Balance Sheet'!C11</f>
        <v>123333.333333333</v>
      </c>
      <c r="D14" s="10" t="n">
        <f aca="false">'Balance Sheet'!D11</f>
        <v>83333.3333333332</v>
      </c>
    </row>
    <row r="15" customFormat="false" ht="15" hidden="false" customHeight="false" outlineLevel="0" collapsed="false">
      <c r="A15" s="11" t="s">
        <v>14</v>
      </c>
      <c r="B15" s="13" t="n">
        <f aca="false">INDEX(Headcount!$C$12:$AL$12,12)</f>
        <v>21</v>
      </c>
      <c r="C15" s="13" t="n">
        <f aca="false">INDEX(Headcount!$C$12:$AL$12,24)</f>
        <v>26.25</v>
      </c>
      <c r="D15" s="13" t="n">
        <f aca="false">INDEX(Headcount!$C$12:$AL$12,36)</f>
        <v>32.8875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n">
        <f aca="false">IFERROR(MATCH(1,Monthly!$C$78:$AL$78,0),"Not within horizon")</f>
        <v>1</v>
      </c>
    </row>
    <row r="19" customFormat="false" ht="15" hidden="false" customHeight="false" outlineLevel="0" collapsed="false">
      <c r="A19" s="11" t="s">
        <v>17</v>
      </c>
      <c r="B19" s="15" t="n">
        <f aca="false">MIN(Monthly!$C$77:$AL$77)</f>
        <v>57680.3174666667</v>
      </c>
    </row>
    <row r="20" customFormat="false" ht="15" hidden="false" customHeight="false" outlineLevel="0" collapsed="false">
      <c r="A20" s="11" t="s">
        <v>18</v>
      </c>
      <c r="B20" s="14" t="n">
        <f aca="false">MATCH(B19,Monthly!$C$77:$AL$77,0)</f>
        <v>1</v>
      </c>
    </row>
    <row r="21" customFormat="false" ht="15" hidden="false" customHeight="false" outlineLevel="0" collapsed="false">
      <c r="A21" s="11" t="s">
        <v>19</v>
      </c>
      <c r="B21" s="16" t="str">
        <f aca="false">Checks!B16</f>
        <v>PASS</v>
      </c>
    </row>
    <row r="24" customFormat="false" ht="15" hidden="false" customHeight="false" outlineLevel="0" collapsed="false">
      <c r="A24" s="7" t="s">
        <v>20</v>
      </c>
      <c r="B24" s="8"/>
      <c r="C24" s="8"/>
      <c r="D24" s="8"/>
    </row>
    <row r="25" customFormat="false" ht="15" hidden="false" customHeight="false" outlineLevel="0" collapsed="false">
      <c r="A25" s="17" t="s">
        <v>21</v>
      </c>
      <c r="B25" s="17" t="n">
        <v>1</v>
      </c>
      <c r="C25" s="17" t="n">
        <v>2</v>
      </c>
      <c r="D25" s="17" t="n">
        <v>3</v>
      </c>
    </row>
    <row r="26" customFormat="false" ht="15" hidden="false" customHeight="false" outlineLevel="0" collapsed="false">
      <c r="B26" s="9" t="s">
        <v>4</v>
      </c>
      <c r="C26" s="9" t="s">
        <v>5</v>
      </c>
      <c r="D26" s="9" t="s">
        <v>6</v>
      </c>
    </row>
    <row r="27" customFormat="false" ht="15" hidden="false" customHeight="false" outlineLevel="0" collapsed="false">
      <c r="A27" s="4" t="s">
        <v>22</v>
      </c>
      <c r="B27" s="18" t="n">
        <f aca="false">INDEX(Monthly!$C$8:$AL$8,B$25*12)</f>
        <v>16</v>
      </c>
      <c r="C27" s="18" t="n">
        <f aca="false">INDEX(Monthly!$C$8:$AL$8,C$25*12)</f>
        <v>20.4</v>
      </c>
      <c r="D27" s="18" t="n">
        <f aca="false">INDEX(Monthly!$C$8:$AL$8,D$25*12)</f>
        <v>26.04</v>
      </c>
    </row>
    <row r="28" customFormat="false" ht="15" hidden="false" customHeight="false" outlineLevel="0" collapsed="false">
      <c r="A28" s="4" t="s">
        <v>23</v>
      </c>
      <c r="B28" s="19" t="n">
        <f aca="false">SUMIF(Monthly!$C$5:$AL$5,B$25,Monthly!$C$13:$AL$13)</f>
        <v>24960</v>
      </c>
      <c r="C28" s="19" t="n">
        <f aca="false">SUMIF(Monthly!$C$5:$AL$5,C$25,Monthly!$C$13:$AL$13)</f>
        <v>31572</v>
      </c>
      <c r="D28" s="19" t="n">
        <f aca="false">SUMIF(Monthly!$C$5:$AL$5,D$25,Monthly!$C$13:$AL$13)</f>
        <v>39992.4</v>
      </c>
    </row>
    <row r="29" customFormat="false" ht="15" hidden="false" customHeight="false" outlineLevel="0" collapsed="false">
      <c r="A29" s="11" t="s">
        <v>24</v>
      </c>
      <c r="B29" s="20" t="n">
        <f aca="false">B28-B30</f>
        <v>20160</v>
      </c>
      <c r="C29" s="20" t="n">
        <f aca="false">C28-C30</f>
        <v>25812</v>
      </c>
      <c r="D29" s="20" t="n">
        <f aca="false">D28-D30</f>
        <v>33080.4</v>
      </c>
    </row>
    <row r="30" customFormat="false" ht="15" hidden="false" customHeight="false" outlineLevel="0" collapsed="false">
      <c r="A30" s="11" t="s">
        <v>25</v>
      </c>
      <c r="B30" s="20" t="n">
        <f aca="false">SUMIF(Monthly!$C$5:$AL$5,B$25,Monthly!$C$12:$AL$12)</f>
        <v>4800</v>
      </c>
      <c r="C30" s="20" t="n">
        <f aca="false">SUMIF(Monthly!$C$5:$AL$5,C$25,Monthly!$C$12:$AL$12)</f>
        <v>5760</v>
      </c>
      <c r="D30" s="20" t="n">
        <f aca="false">SUMIF(Monthly!$C$5:$AL$5,D$25,Monthly!$C$12:$AL$12)</f>
        <v>6912</v>
      </c>
    </row>
    <row r="31" customFormat="false" ht="15" hidden="false" customHeight="false" outlineLevel="0" collapsed="false">
      <c r="A31" s="11" t="s">
        <v>26</v>
      </c>
      <c r="B31" s="20" t="n">
        <f aca="false">SUMIF(Monthly!$C$5:$AL$5,B$25,Monthly!$C$9:$AL$9)</f>
        <v>28800</v>
      </c>
      <c r="C31" s="20" t="n">
        <f aca="false">SUMIF(Monthly!$C$5:$AL$5,C$25,Monthly!$C$9:$AL$9)</f>
        <v>36720</v>
      </c>
      <c r="D31" s="20" t="n">
        <f aca="false">SUMIF(Monthly!$C$5:$AL$5,D$25,Monthly!$C$9:$AL$9)</f>
        <v>46872</v>
      </c>
    </row>
    <row r="32" customFormat="false" ht="15" hidden="false" customHeight="false" outlineLevel="0" collapsed="false">
      <c r="A32" s="11" t="s">
        <v>27</v>
      </c>
      <c r="B32" s="21" t="n">
        <f aca="false">IF(B31=0,0,B29/B31)</f>
        <v>0.7</v>
      </c>
      <c r="C32" s="21" t="n">
        <f aca="false">IF(C31=0,0,C29/C31)</f>
        <v>0.702941176470588</v>
      </c>
      <c r="D32" s="21" t="n">
        <f aca="false">IF(D31=0,0,D29/D31)</f>
        <v>0.705760368663594</v>
      </c>
    </row>
    <row r="33" customFormat="false" ht="15" hidden="false" customHeight="false" outlineLevel="0" collapsed="false">
      <c r="A33" s="11" t="s">
        <v>28</v>
      </c>
      <c r="B33" s="21" t="n">
        <f aca="false">IF(B28=0,0,B30/B28)</f>
        <v>0.192307692307692</v>
      </c>
      <c r="C33" s="21" t="n">
        <f aca="false">IF(C28=0,0,C30/C28)</f>
        <v>0.182440136830103</v>
      </c>
      <c r="D33" s="21" t="n">
        <f aca="false">IF(D28=0,0,D30/D28)</f>
        <v>0.172832838239265</v>
      </c>
    </row>
    <row r="34" customFormat="false" ht="15" hidden="false" customHeight="false" outlineLevel="0" collapsed="false">
      <c r="A34" s="11" t="s">
        <v>29</v>
      </c>
      <c r="B34" s="22" t="n">
        <f aca="false">SUMIF(Monthly!$C$5:$AL$5,B$25,Monthly!$C$19:$AL$19)</f>
        <v>4941000</v>
      </c>
      <c r="C34" s="22" t="n">
        <f aca="false">SUMIF(Monthly!$C$5:$AL$5,C$25,Monthly!$C$19:$AL$19)</f>
        <v>6399081</v>
      </c>
      <c r="D34" s="22" t="n">
        <f aca="false">SUMIF(Monthly!$C$5:$AL$5,D$25,Monthly!$C$19:$AL$19)</f>
        <v>8300258.811</v>
      </c>
    </row>
    <row r="35" customFormat="false" ht="15" hidden="false" customHeight="false" outlineLevel="0" collapsed="false">
      <c r="A35" s="4" t="s">
        <v>30</v>
      </c>
      <c r="B35" s="15" t="n">
        <f aca="false">SUMIF(Monthly!$C$5:$AL$5,B$25,Monthly!$C$22:$AL$22)</f>
        <v>4506192</v>
      </c>
      <c r="C35" s="15" t="n">
        <f aca="false">SUMIF(Monthly!$C$5:$AL$5,C$25,Monthly!$C$22:$AL$22)</f>
        <v>5835961.872</v>
      </c>
      <c r="D35" s="15" t="n">
        <f aca="false">SUMIF(Monthly!$C$5:$AL$5,D$25,Monthly!$C$22:$AL$22)</f>
        <v>7569836.035632</v>
      </c>
    </row>
    <row r="36" customFormat="false" ht="15" hidden="false" customHeight="false" outlineLevel="0" collapsed="false">
      <c r="A36" s="11" t="s">
        <v>31</v>
      </c>
      <c r="B36" s="22" t="n">
        <f aca="false">SUMIF(Monthly!$C$5:$AL$5,B$25,Monthly!$C$20:$AL$20)</f>
        <v>1778760</v>
      </c>
      <c r="C36" s="22" t="n">
        <f aca="false">SUMIF(Monthly!$C$5:$AL$5,C$25,Monthly!$C$20:$AL$20)</f>
        <v>2303669.16</v>
      </c>
      <c r="D36" s="22" t="n">
        <f aca="false">SUMIF(Monthly!$C$5:$AL$5,D$25,Monthly!$C$20:$AL$20)</f>
        <v>2988093.17196</v>
      </c>
    </row>
    <row r="37" customFormat="false" ht="15" hidden="false" customHeight="false" outlineLevel="0" collapsed="false">
      <c r="A37" s="11" t="s">
        <v>32</v>
      </c>
      <c r="B37" s="21" t="n">
        <f aca="false">IF(B35=0,0,B36/B35)</f>
        <v>0.394736842105263</v>
      </c>
      <c r="C37" s="21" t="n">
        <f aca="false">IF(C35=0,0,C36/C35)</f>
        <v>0.394736842105263</v>
      </c>
      <c r="D37" s="21" t="n">
        <f aca="false">IF(D35=0,0,D36/D35)</f>
        <v>0.394736842105263</v>
      </c>
    </row>
    <row r="38" customFormat="false" ht="15" hidden="false" customHeight="false" outlineLevel="0" collapsed="false">
      <c r="A38" s="11" t="s">
        <v>33</v>
      </c>
      <c r="B38" s="21" t="n">
        <f aca="false">IF(B34=0,0,B35/B34)</f>
        <v>0.912</v>
      </c>
      <c r="C38" s="21" t="n">
        <f aca="false">IF(C34=0,0,C35/C34)</f>
        <v>0.912</v>
      </c>
      <c r="D38" s="21" t="n">
        <f aca="false">IF(D34=0,0,D35/D34)</f>
        <v>0.912</v>
      </c>
    </row>
    <row r="39" customFormat="false" ht="15" hidden="false" customHeight="false" outlineLevel="0" collapsed="false">
      <c r="A39" s="11" t="s">
        <v>34</v>
      </c>
      <c r="B39" s="23" t="n">
        <f aca="false">IF(B28=0,0,B35/B28)</f>
        <v>180.536538461538</v>
      </c>
      <c r="C39" s="23" t="n">
        <f aca="false">IF(C28=0,0,C35/C28)</f>
        <v>184.846125427594</v>
      </c>
      <c r="D39" s="23" t="n">
        <f aca="false">IF(D28=0,0,D35/D28)</f>
        <v>189.281864445045</v>
      </c>
    </row>
    <row r="40" customFormat="false" ht="15" hidden="false" customHeight="false" outlineLevel="0" collapsed="false">
      <c r="A40" s="11" t="s">
        <v>35</v>
      </c>
      <c r="B40" s="22" t="n">
        <f aca="false">IF(B27=0,0,B35/B27)</f>
        <v>281637</v>
      </c>
      <c r="C40" s="22" t="n">
        <f aca="false">IF(C27=0,0,C35/C27)</f>
        <v>286076.562352941</v>
      </c>
      <c r="D40" s="22" t="n">
        <f aca="false">IF(D27=0,0,D35/D27)</f>
        <v>290700.308588018</v>
      </c>
    </row>
    <row r="41" customFormat="false" ht="15" hidden="false" customHeight="false" outlineLevel="0" collapsed="false">
      <c r="A41" s="11" t="s">
        <v>36</v>
      </c>
      <c r="B41" s="22" t="n">
        <f aca="false">-SUMIF(Monthly!$C$5:$AL$5,B$25,Monthly!$C$25:$AL$25)</f>
        <v>2136000</v>
      </c>
      <c r="C41" s="22" t="n">
        <f aca="false">-SUMIF(Monthly!$C$5:$AL$5,C$25,Monthly!$C$25:$AL$25)</f>
        <v>2781000</v>
      </c>
      <c r="D41" s="22" t="n">
        <f aca="false">-SUMIF(Monthly!$C$5:$AL$5,D$25,Monthly!$C$25:$AL$25)</f>
        <v>3625986.456</v>
      </c>
    </row>
    <row r="42" customFormat="false" ht="15" hidden="false" customHeight="false" outlineLevel="0" collapsed="false">
      <c r="A42" s="11" t="s">
        <v>37</v>
      </c>
      <c r="B42" s="22" t="n">
        <f aca="false">-SUMIF(Monthly!$C$5:$AL$5,B$25,Monthly!$C$26:$AL$26)</f>
        <v>432000</v>
      </c>
      <c r="C42" s="22" t="n">
        <f aca="false">-SUMIF(Monthly!$C$5:$AL$5,C$25,Monthly!$C$26:$AL$26)</f>
        <v>533952</v>
      </c>
      <c r="D42" s="22" t="n">
        <f aca="false">-SUMIF(Monthly!$C$5:$AL$5,D$25,Monthly!$C$26:$AL$26)</f>
        <v>659964.672</v>
      </c>
    </row>
    <row r="43" customFormat="false" ht="15" hidden="false" customHeight="false" outlineLevel="0" collapsed="false">
      <c r="A43" s="11" t="s">
        <v>38</v>
      </c>
      <c r="B43" s="23" t="n">
        <f aca="false">IF(B29=0,0,B41/B29)</f>
        <v>105.952380952381</v>
      </c>
      <c r="C43" s="23" t="n">
        <f aca="false">IF(C29=0,0,C41/C29)</f>
        <v>107.740585774059</v>
      </c>
      <c r="D43" s="23" t="n">
        <f aca="false">IF(D29=0,0,D41/D29)</f>
        <v>109.61132440962</v>
      </c>
    </row>
    <row r="44" customFormat="false" ht="15" hidden="false" customHeight="false" outlineLevel="0" collapsed="false">
      <c r="A44" s="11" t="s">
        <v>39</v>
      </c>
      <c r="B44" s="23" t="n">
        <f aca="false">IF(B30=0,0,B42/B30)</f>
        <v>90</v>
      </c>
      <c r="C44" s="23" t="n">
        <f aca="false">IF(C30=0,0,C42/C30)</f>
        <v>92.7</v>
      </c>
      <c r="D44" s="23" t="n">
        <f aca="false">IF(D30=0,0,D42/D30)</f>
        <v>95.481</v>
      </c>
    </row>
    <row r="45" customFormat="false" ht="15" hidden="false" customHeight="false" outlineLevel="0" collapsed="false">
      <c r="A45" s="11" t="s">
        <v>40</v>
      </c>
      <c r="B45" s="22" t="n">
        <f aca="false">SUMIF(Monthly!$C$5:$AL$5,B$25,Monthly!$C$29:$AL$29)</f>
        <v>1803006.24</v>
      </c>
      <c r="C45" s="22" t="n">
        <f aca="false">SUMIF(Monthly!$C$5:$AL$5,C$25,Monthly!$C$29:$AL$29)</f>
        <v>2345931.01584</v>
      </c>
      <c r="D45" s="22" t="n">
        <f aca="false">SUMIF(Monthly!$C$5:$AL$5,D$25,Monthly!$C$29:$AL$29)</f>
        <v>3056789.82656304</v>
      </c>
    </row>
    <row r="46" customFormat="false" ht="15" hidden="false" customHeight="false" outlineLevel="0" collapsed="false">
      <c r="A46" s="11" t="s">
        <v>41</v>
      </c>
      <c r="B46" s="21" t="n">
        <f aca="false">IF(B35=0,0,B45/B35)</f>
        <v>0.400117491664803</v>
      </c>
      <c r="C46" s="21" t="n">
        <f aca="false">IF(C35=0,0,C45/C35)</f>
        <v>0.401978468552956</v>
      </c>
      <c r="D46" s="21" t="n">
        <f aca="false">IF(D35=0,0,D45/D35)</f>
        <v>0.403811893966318</v>
      </c>
    </row>
    <row r="47" customFormat="false" ht="15" hidden="false" customHeight="false" outlineLevel="0" collapsed="false">
      <c r="A47" s="11" t="s">
        <v>42</v>
      </c>
      <c r="B47" s="22" t="n">
        <f aca="false">INDEX(Monthly!$C$63:$AL$63,B$25*12)</f>
        <v>563274</v>
      </c>
      <c r="C47" s="22" t="n">
        <f aca="false">INDEX(Monthly!$C$63:$AL$63,C$25*12)</f>
        <v>729495.234</v>
      </c>
      <c r="D47" s="22" t="n">
        <f aca="false">INDEX(Monthly!$C$63:$AL$63,D$25*12)</f>
        <v>946229.504454</v>
      </c>
    </row>
  </sheetData>
  <dataValidations count="1">
    <dataValidation allowBlank="false" error="Enter 1, 2 or 3" errorStyle="stop" errorTitle="Scenario" operator="between" showDropDown="false" showErrorMessage="true" showInputMessage="fals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43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44</v>
      </c>
    </row>
    <row r="5" customFormat="false" ht="15" hidden="false" customHeight="false" outlineLevel="0" collapsed="false">
      <c r="A5" s="24" t="s">
        <v>45</v>
      </c>
      <c r="B5" s="9" t="s">
        <v>46</v>
      </c>
      <c r="C5" s="9" t="s">
        <v>47</v>
      </c>
      <c r="D5" s="9" t="s">
        <v>48</v>
      </c>
      <c r="E5" s="9" t="s">
        <v>49</v>
      </c>
      <c r="F5" s="24" t="s">
        <v>50</v>
      </c>
      <c r="G5" s="24" t="s">
        <v>51</v>
      </c>
    </row>
    <row r="6" customFormat="false" ht="15" hidden="false" customHeight="false" outlineLevel="0" collapsed="false">
      <c r="A6" s="7" t="s">
        <v>52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53</v>
      </c>
      <c r="B7" s="25" t="n">
        <v>1800</v>
      </c>
      <c r="C7" s="25" t="n">
        <v>1800</v>
      </c>
      <c r="D7" s="25" t="n">
        <v>1800</v>
      </c>
      <c r="E7" s="19" t="n">
        <f aca="false">CHOOSE(Dashboard!$B$4,B7,C7,D7)</f>
        <v>1800</v>
      </c>
      <c r="F7" s="26" t="s">
        <v>54</v>
      </c>
      <c r="G7" s="17"/>
    </row>
    <row r="8" customFormat="false" ht="15" hidden="false" customHeight="false" outlineLevel="0" collapsed="false">
      <c r="A8" s="11" t="s">
        <v>55</v>
      </c>
      <c r="B8" s="27" t="n">
        <v>0.5</v>
      </c>
      <c r="C8" s="27" t="n">
        <v>0.55</v>
      </c>
      <c r="D8" s="27" t="n">
        <v>0.6</v>
      </c>
      <c r="E8" s="28" t="n">
        <f aca="false">CHOOSE(Dashboard!$B$4,B8,C8,D8)</f>
        <v>0.55</v>
      </c>
      <c r="F8" s="26" t="s">
        <v>56</v>
      </c>
      <c r="G8" s="17" t="s">
        <v>57</v>
      </c>
    </row>
    <row r="9" customFormat="false" ht="15" hidden="false" customHeight="false" outlineLevel="0" collapsed="false">
      <c r="A9" s="11" t="s">
        <v>58</v>
      </c>
      <c r="B9" s="27" t="n">
        <v>0.68</v>
      </c>
      <c r="C9" s="27" t="n">
        <v>0.75</v>
      </c>
      <c r="D9" s="27" t="n">
        <v>0.8</v>
      </c>
      <c r="E9" s="28" t="n">
        <f aca="false">CHOOSE(Dashboard!$B$4,B9,C9,D9)</f>
        <v>0.75</v>
      </c>
      <c r="F9" s="26" t="s">
        <v>56</v>
      </c>
      <c r="G9" s="17" t="s">
        <v>57</v>
      </c>
    </row>
    <row r="10" customFormat="false" ht="15" hidden="false" customHeight="false" outlineLevel="0" collapsed="false">
      <c r="A10" s="11" t="s">
        <v>59</v>
      </c>
      <c r="B10" s="29" t="n">
        <v>300</v>
      </c>
      <c r="C10" s="29" t="n">
        <v>400</v>
      </c>
      <c r="D10" s="29" t="n">
        <v>500</v>
      </c>
      <c r="E10" s="18" t="n">
        <f aca="false">CHOOSE(Dashboard!$B$4,B10,C10,D10)</f>
        <v>400</v>
      </c>
      <c r="F10" s="26" t="s">
        <v>54</v>
      </c>
      <c r="G10" s="17" t="s">
        <v>57</v>
      </c>
    </row>
    <row r="11" customFormat="false" ht="15" hidden="false" customHeight="false" outlineLevel="0" collapsed="false">
      <c r="A11" s="11" t="s">
        <v>60</v>
      </c>
      <c r="B11" s="27" t="n">
        <v>0.1</v>
      </c>
      <c r="C11" s="27" t="n">
        <v>0.2</v>
      </c>
      <c r="D11" s="27" t="n">
        <v>0.3</v>
      </c>
      <c r="E11" s="28" t="n">
        <f aca="false">CHOOSE(Dashboard!$B$4,B11,C11,D11)</f>
        <v>0.2</v>
      </c>
      <c r="F11" s="26" t="s">
        <v>56</v>
      </c>
      <c r="G11" s="17" t="s">
        <v>57</v>
      </c>
    </row>
    <row r="13" customFormat="false" ht="15" hidden="false" customHeight="false" outlineLevel="0" collapsed="false">
      <c r="A13" s="7" t="s">
        <v>61</v>
      </c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11" t="s">
        <v>62</v>
      </c>
      <c r="B14" s="30" t="n">
        <v>300</v>
      </c>
      <c r="C14" s="30" t="n">
        <v>350</v>
      </c>
      <c r="D14" s="30" t="n">
        <v>400</v>
      </c>
      <c r="E14" s="15" t="n">
        <f aca="false">CHOOSE(Dashboard!$B$4,B14,C14,D14)</f>
        <v>350</v>
      </c>
      <c r="F14" s="26" t="s">
        <v>63</v>
      </c>
      <c r="G14" s="17" t="s">
        <v>57</v>
      </c>
    </row>
    <row r="15" customFormat="false" ht="15" hidden="false" customHeight="false" outlineLevel="0" collapsed="false">
      <c r="A15" s="11" t="s">
        <v>64</v>
      </c>
      <c r="B15" s="30" t="n">
        <v>150</v>
      </c>
      <c r="C15" s="30" t="n">
        <v>175</v>
      </c>
      <c r="D15" s="30" t="n">
        <v>200</v>
      </c>
      <c r="E15" s="15" t="n">
        <f aca="false">CHOOSE(Dashboard!$B$4,B15,C15,D15)</f>
        <v>175</v>
      </c>
      <c r="F15" s="26" t="s">
        <v>63</v>
      </c>
      <c r="G15" s="17" t="s">
        <v>57</v>
      </c>
    </row>
    <row r="16" customFormat="false" ht="15" hidden="false" customHeight="false" outlineLevel="0" collapsed="false">
      <c r="A16" s="11" t="s">
        <v>65</v>
      </c>
      <c r="B16" s="30" t="n">
        <v>140</v>
      </c>
      <c r="C16" s="30" t="n">
        <v>150</v>
      </c>
      <c r="D16" s="30" t="n">
        <v>165</v>
      </c>
      <c r="E16" s="15" t="n">
        <f aca="false">CHOOSE(Dashboard!$B$4,B16,C16,D16)</f>
        <v>150</v>
      </c>
      <c r="F16" s="26" t="s">
        <v>63</v>
      </c>
      <c r="G16" s="17" t="s">
        <v>57</v>
      </c>
    </row>
    <row r="17" customFormat="false" ht="15" hidden="false" customHeight="false" outlineLevel="0" collapsed="false">
      <c r="A17" s="11" t="s">
        <v>66</v>
      </c>
      <c r="B17" s="27" t="n">
        <v>0.02</v>
      </c>
      <c r="C17" s="27" t="n">
        <v>0.03</v>
      </c>
      <c r="D17" s="27" t="n">
        <v>0.04</v>
      </c>
      <c r="E17" s="28" t="n">
        <f aca="false">CHOOSE(Dashboard!$B$4,B17,C17,D17)</f>
        <v>0.03</v>
      </c>
      <c r="F17" s="26" t="s">
        <v>56</v>
      </c>
      <c r="G17" s="17" t="s">
        <v>57</v>
      </c>
    </row>
    <row r="19" customFormat="false" ht="15" hidden="false" customHeight="false" outlineLevel="0" collapsed="false">
      <c r="A19" s="7" t="s">
        <v>67</v>
      </c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11" t="s">
        <v>68</v>
      </c>
      <c r="B20" s="27" t="n">
        <v>0.4</v>
      </c>
      <c r="C20" s="27" t="n">
        <v>0.4</v>
      </c>
      <c r="D20" s="27" t="n">
        <v>0.4</v>
      </c>
      <c r="E20" s="28" t="n">
        <f aca="false">CHOOSE(Dashboard!$B$4,B20,C20,D20)</f>
        <v>0.4</v>
      </c>
      <c r="F20" s="26" t="s">
        <v>56</v>
      </c>
      <c r="G20" s="17"/>
    </row>
    <row r="21" customFormat="false" ht="15" hidden="false" customHeight="false" outlineLevel="0" collapsed="false">
      <c r="A21" s="11" t="s">
        <v>69</v>
      </c>
      <c r="B21" s="27" t="n">
        <v>0.12</v>
      </c>
      <c r="C21" s="27" t="n">
        <v>0.1</v>
      </c>
      <c r="D21" s="27" t="n">
        <v>0.08</v>
      </c>
      <c r="E21" s="28" t="n">
        <f aca="false">CHOOSE(Dashboard!$B$4,B21,C21,D21)</f>
        <v>0.1</v>
      </c>
      <c r="F21" s="26" t="s">
        <v>56</v>
      </c>
      <c r="G21" s="17" t="s">
        <v>70</v>
      </c>
    </row>
    <row r="22" customFormat="false" ht="15" hidden="false" customHeight="false" outlineLevel="0" collapsed="false">
      <c r="A22" s="11" t="s">
        <v>71</v>
      </c>
      <c r="B22" s="27" t="n">
        <v>0.88</v>
      </c>
      <c r="C22" s="27" t="n">
        <v>0.92</v>
      </c>
      <c r="D22" s="27" t="n">
        <v>0.95</v>
      </c>
      <c r="E22" s="28" t="n">
        <f aca="false">CHOOSE(Dashboard!$B$4,B22,C22,D22)</f>
        <v>0.92</v>
      </c>
      <c r="F22" s="26" t="s">
        <v>56</v>
      </c>
      <c r="G22" s="17" t="s">
        <v>57</v>
      </c>
    </row>
    <row r="24" customFormat="false" ht="15" hidden="false" customHeight="false" outlineLevel="0" collapsed="false">
      <c r="A24" s="7" t="s">
        <v>72</v>
      </c>
      <c r="B24" s="8"/>
      <c r="C24" s="8"/>
      <c r="D24" s="8"/>
      <c r="E24" s="8"/>
      <c r="F24" s="8"/>
      <c r="G24" s="8"/>
    </row>
    <row r="25" customFormat="false" ht="15" hidden="false" customHeight="false" outlineLevel="0" collapsed="false">
      <c r="A25" s="11" t="s">
        <v>73</v>
      </c>
      <c r="B25" s="31" t="n">
        <v>95</v>
      </c>
      <c r="C25" s="31" t="n">
        <v>90</v>
      </c>
      <c r="D25" s="31" t="n">
        <v>85</v>
      </c>
      <c r="E25" s="32" t="n">
        <f aca="false">CHOOSE(Dashboard!$B$4,B25,C25,D25)</f>
        <v>90</v>
      </c>
      <c r="F25" s="26" t="s">
        <v>63</v>
      </c>
      <c r="G25" s="17" t="s">
        <v>70</v>
      </c>
    </row>
    <row r="26" customFormat="false" ht="15" hidden="false" customHeight="false" outlineLevel="0" collapsed="false">
      <c r="A26" s="11" t="s">
        <v>74</v>
      </c>
      <c r="B26" s="27" t="n">
        <v>0.04</v>
      </c>
      <c r="C26" s="27" t="n">
        <v>0.03</v>
      </c>
      <c r="D26" s="27" t="n">
        <v>0.025</v>
      </c>
      <c r="E26" s="28" t="n">
        <f aca="false">CHOOSE(Dashboard!$B$4,B26,C26,D26)</f>
        <v>0.03</v>
      </c>
      <c r="F26" s="26" t="s">
        <v>56</v>
      </c>
      <c r="G26" s="17" t="s">
        <v>70</v>
      </c>
    </row>
    <row r="27" customFormat="false" ht="15" hidden="false" customHeight="false" outlineLevel="0" collapsed="false">
      <c r="A27" s="11" t="s">
        <v>75</v>
      </c>
      <c r="B27" s="30" t="n">
        <v>200</v>
      </c>
      <c r="C27" s="30" t="n">
        <v>200</v>
      </c>
      <c r="D27" s="30" t="n">
        <v>200</v>
      </c>
      <c r="E27" s="15" t="n">
        <f aca="false">CHOOSE(Dashboard!$B$4,B27,C27,D27)</f>
        <v>200</v>
      </c>
      <c r="F27" s="26" t="s">
        <v>76</v>
      </c>
      <c r="G27" s="17"/>
    </row>
    <row r="28" customFormat="false" ht="15" hidden="false" customHeight="false" outlineLevel="0" collapsed="false">
      <c r="A28" s="11" t="s">
        <v>77</v>
      </c>
      <c r="B28" s="30" t="n">
        <v>8000</v>
      </c>
      <c r="C28" s="30" t="n">
        <v>8000</v>
      </c>
      <c r="D28" s="30" t="n">
        <v>8000</v>
      </c>
      <c r="E28" s="15" t="n">
        <f aca="false">CHOOSE(Dashboard!$B$4,B28,C28,D28)</f>
        <v>8000</v>
      </c>
      <c r="F28" s="26" t="s">
        <v>76</v>
      </c>
      <c r="G28" s="17"/>
    </row>
    <row r="29" customFormat="false" ht="15" hidden="false" customHeight="false" outlineLevel="0" collapsed="false">
      <c r="A29" s="11" t="s">
        <v>78</v>
      </c>
      <c r="B29" s="30" t="n">
        <v>8000</v>
      </c>
      <c r="C29" s="30" t="n">
        <v>8000</v>
      </c>
      <c r="D29" s="30" t="n">
        <v>8000</v>
      </c>
      <c r="E29" s="15" t="n">
        <f aca="false">CHOOSE(Dashboard!$B$4,B29,C29,D29)</f>
        <v>8000</v>
      </c>
      <c r="F29" s="26" t="s">
        <v>76</v>
      </c>
      <c r="G29" s="17"/>
    </row>
    <row r="30" customFormat="false" ht="15" hidden="false" customHeight="false" outlineLevel="0" collapsed="false">
      <c r="A30" s="11" t="s">
        <v>79</v>
      </c>
      <c r="B30" s="30" t="n">
        <v>6000</v>
      </c>
      <c r="C30" s="30" t="n">
        <v>6000</v>
      </c>
      <c r="D30" s="30" t="n">
        <v>6000</v>
      </c>
      <c r="E30" s="15" t="n">
        <f aca="false">CHOOSE(Dashboard!$B$4,B30,C30,D30)</f>
        <v>6000</v>
      </c>
      <c r="F30" s="26" t="s">
        <v>76</v>
      </c>
      <c r="G30" s="17"/>
    </row>
    <row r="31" customFormat="false" ht="15" hidden="false" customHeight="false" outlineLevel="0" collapsed="false">
      <c r="A31" s="11" t="s">
        <v>80</v>
      </c>
      <c r="B31" s="30" t="n">
        <v>60000</v>
      </c>
      <c r="C31" s="30" t="n">
        <v>60000</v>
      </c>
      <c r="D31" s="30" t="n">
        <v>60000</v>
      </c>
      <c r="E31" s="15" t="n">
        <f aca="false">CHOOSE(Dashboard!$B$4,B31,C31,D31)</f>
        <v>60000</v>
      </c>
      <c r="F31" s="26" t="s">
        <v>76</v>
      </c>
      <c r="G31" s="17"/>
    </row>
    <row r="33" customFormat="false" ht="15" hidden="false" customHeight="false" outlineLevel="0" collapsed="false">
      <c r="A33" s="7" t="s">
        <v>81</v>
      </c>
      <c r="B33" s="8"/>
      <c r="C33" s="8"/>
      <c r="D33" s="8"/>
      <c r="E33" s="8"/>
      <c r="F33" s="8"/>
      <c r="G33" s="8"/>
    </row>
    <row r="34" customFormat="false" ht="15" hidden="false" customHeight="false" outlineLevel="0" collapsed="false">
      <c r="A34" s="11" t="s">
        <v>82</v>
      </c>
      <c r="B34" s="29" t="n">
        <v>4</v>
      </c>
      <c r="C34" s="29" t="n">
        <v>4</v>
      </c>
      <c r="D34" s="29" t="n">
        <v>4</v>
      </c>
      <c r="E34" s="18" t="n">
        <f aca="false">CHOOSE(Dashboard!$B$4,B34,C34,D34)</f>
        <v>4</v>
      </c>
      <c r="F34" s="26" t="s">
        <v>83</v>
      </c>
      <c r="G34" s="17" t="s">
        <v>57</v>
      </c>
    </row>
    <row r="35" customFormat="false" ht="15" hidden="false" customHeight="false" outlineLevel="0" collapsed="false">
      <c r="A35" s="11" t="s">
        <v>84</v>
      </c>
      <c r="B35" s="30" t="n">
        <v>160000</v>
      </c>
      <c r="C35" s="30" t="n">
        <v>160000</v>
      </c>
      <c r="D35" s="30" t="n">
        <v>160000</v>
      </c>
      <c r="E35" s="15" t="n">
        <f aca="false">CHOOSE(Dashboard!$B$4,B35,C35,D35)</f>
        <v>160000</v>
      </c>
      <c r="F35" s="26" t="s">
        <v>76</v>
      </c>
      <c r="G35" s="17"/>
    </row>
    <row r="36" customFormat="false" ht="15" hidden="false" customHeight="false" outlineLevel="0" collapsed="false">
      <c r="A36" s="11" t="s">
        <v>85</v>
      </c>
      <c r="B36" s="27" t="n">
        <v>0.2</v>
      </c>
      <c r="C36" s="27" t="n">
        <v>0.2</v>
      </c>
      <c r="D36" s="27" t="n">
        <v>0.2</v>
      </c>
      <c r="E36" s="28" t="n">
        <f aca="false">CHOOSE(Dashboard!$B$4,B36,C36,D36)</f>
        <v>0.2</v>
      </c>
      <c r="F36" s="26" t="s">
        <v>56</v>
      </c>
      <c r="G36" s="17" t="s">
        <v>57</v>
      </c>
    </row>
    <row r="37" customFormat="false" ht="15" hidden="false" customHeight="false" outlineLevel="0" collapsed="false">
      <c r="A37" s="11" t="s">
        <v>86</v>
      </c>
      <c r="B37" s="25" t="n">
        <v>1</v>
      </c>
      <c r="C37" s="25" t="n">
        <v>1</v>
      </c>
      <c r="D37" s="25" t="n">
        <v>1</v>
      </c>
      <c r="E37" s="19" t="n">
        <f aca="false">CHOOSE(Dashboard!$B$4,B37,C37,D37)</f>
        <v>1</v>
      </c>
      <c r="F37" s="26" t="s">
        <v>87</v>
      </c>
      <c r="G37" s="17"/>
    </row>
    <row r="38" customFormat="false" ht="15" hidden="false" customHeight="false" outlineLevel="0" collapsed="false">
      <c r="A38" s="11" t="s">
        <v>88</v>
      </c>
      <c r="B38" s="29" t="n">
        <v>12</v>
      </c>
      <c r="C38" s="29" t="n">
        <v>12</v>
      </c>
      <c r="D38" s="29" t="n">
        <v>12</v>
      </c>
      <c r="E38" s="18" t="n">
        <f aca="false">CHOOSE(Dashboard!$B$4,B38,C38,D38)</f>
        <v>12</v>
      </c>
      <c r="F38" s="26" t="s">
        <v>83</v>
      </c>
      <c r="G38" s="17" t="s">
        <v>57</v>
      </c>
    </row>
    <row r="39" customFormat="false" ht="15" hidden="false" customHeight="false" outlineLevel="0" collapsed="false">
      <c r="A39" s="11" t="s">
        <v>89</v>
      </c>
      <c r="B39" s="30" t="n">
        <v>95000</v>
      </c>
      <c r="C39" s="30" t="n">
        <v>95000</v>
      </c>
      <c r="D39" s="30" t="n">
        <v>95000</v>
      </c>
      <c r="E39" s="15" t="n">
        <f aca="false">CHOOSE(Dashboard!$B$4,B39,C39,D39)</f>
        <v>95000</v>
      </c>
      <c r="F39" s="26" t="s">
        <v>76</v>
      </c>
      <c r="G39" s="17"/>
    </row>
    <row r="40" customFormat="false" ht="15" hidden="false" customHeight="false" outlineLevel="0" collapsed="false">
      <c r="A40" s="11" t="s">
        <v>90</v>
      </c>
      <c r="B40" s="27" t="n">
        <v>0.3</v>
      </c>
      <c r="C40" s="27" t="n">
        <v>0.3</v>
      </c>
      <c r="D40" s="27" t="n">
        <v>0.3</v>
      </c>
      <c r="E40" s="28" t="n">
        <f aca="false">CHOOSE(Dashboard!$B$4,B40,C40,D40)</f>
        <v>0.3</v>
      </c>
      <c r="F40" s="26" t="s">
        <v>56</v>
      </c>
      <c r="G40" s="17" t="s">
        <v>57</v>
      </c>
    </row>
    <row r="41" customFormat="false" ht="15" hidden="false" customHeight="false" outlineLevel="0" collapsed="false">
      <c r="A41" s="11" t="s">
        <v>91</v>
      </c>
      <c r="B41" s="25" t="n">
        <v>1</v>
      </c>
      <c r="C41" s="25" t="n">
        <v>1</v>
      </c>
      <c r="D41" s="25" t="n">
        <v>1</v>
      </c>
      <c r="E41" s="19" t="n">
        <f aca="false">CHOOSE(Dashboard!$B$4,B41,C41,D41)</f>
        <v>1</v>
      </c>
      <c r="F41" s="26" t="s">
        <v>87</v>
      </c>
      <c r="G41" s="17"/>
    </row>
    <row r="42" customFormat="false" ht="15" hidden="false" customHeight="false" outlineLevel="0" collapsed="false">
      <c r="A42" s="11" t="s">
        <v>92</v>
      </c>
      <c r="B42" s="29" t="n">
        <v>2</v>
      </c>
      <c r="C42" s="29" t="n">
        <v>2</v>
      </c>
      <c r="D42" s="29" t="n">
        <v>2</v>
      </c>
      <c r="E42" s="18" t="n">
        <f aca="false">CHOOSE(Dashboard!$B$4,B42,C42,D42)</f>
        <v>2</v>
      </c>
      <c r="F42" s="26" t="s">
        <v>83</v>
      </c>
      <c r="G42" s="17" t="s">
        <v>57</v>
      </c>
    </row>
    <row r="43" customFormat="false" ht="15" hidden="false" customHeight="false" outlineLevel="0" collapsed="false">
      <c r="A43" s="11" t="s">
        <v>93</v>
      </c>
      <c r="B43" s="30" t="n">
        <v>85000</v>
      </c>
      <c r="C43" s="30" t="n">
        <v>85000</v>
      </c>
      <c r="D43" s="30" t="n">
        <v>85000</v>
      </c>
      <c r="E43" s="15" t="n">
        <f aca="false">CHOOSE(Dashboard!$B$4,B43,C43,D43)</f>
        <v>85000</v>
      </c>
      <c r="F43" s="26" t="s">
        <v>76</v>
      </c>
      <c r="G43" s="17"/>
    </row>
    <row r="44" customFormat="false" ht="15" hidden="false" customHeight="false" outlineLevel="0" collapsed="false">
      <c r="A44" s="11" t="s">
        <v>94</v>
      </c>
      <c r="B44" s="27" t="n">
        <v>0.2</v>
      </c>
      <c r="C44" s="27" t="n">
        <v>0.2</v>
      </c>
      <c r="D44" s="27" t="n">
        <v>0.2</v>
      </c>
      <c r="E44" s="28" t="n">
        <f aca="false">CHOOSE(Dashboard!$B$4,B44,C44,D44)</f>
        <v>0.2</v>
      </c>
      <c r="F44" s="26" t="s">
        <v>56</v>
      </c>
      <c r="G44" s="17" t="s">
        <v>57</v>
      </c>
    </row>
    <row r="45" customFormat="false" ht="15" hidden="false" customHeight="false" outlineLevel="0" collapsed="false">
      <c r="A45" s="11" t="s">
        <v>95</v>
      </c>
      <c r="B45" s="25" t="n">
        <v>1</v>
      </c>
      <c r="C45" s="25" t="n">
        <v>1</v>
      </c>
      <c r="D45" s="25" t="n">
        <v>1</v>
      </c>
      <c r="E45" s="19" t="n">
        <f aca="false">CHOOSE(Dashboard!$B$4,B45,C45,D45)</f>
        <v>1</v>
      </c>
      <c r="F45" s="26" t="s">
        <v>87</v>
      </c>
      <c r="G45" s="17"/>
    </row>
    <row r="46" customFormat="false" ht="15" hidden="false" customHeight="false" outlineLevel="0" collapsed="false">
      <c r="A46" s="11" t="s">
        <v>96</v>
      </c>
      <c r="B46" s="29" t="n">
        <v>3</v>
      </c>
      <c r="C46" s="29" t="n">
        <v>3</v>
      </c>
      <c r="D46" s="29" t="n">
        <v>3</v>
      </c>
      <c r="E46" s="18" t="n">
        <f aca="false">CHOOSE(Dashboard!$B$4,B46,C46,D46)</f>
        <v>3</v>
      </c>
      <c r="F46" s="26" t="s">
        <v>83</v>
      </c>
      <c r="G46" s="17" t="s">
        <v>57</v>
      </c>
    </row>
    <row r="47" customFormat="false" ht="15" hidden="false" customHeight="false" outlineLevel="0" collapsed="false">
      <c r="A47" s="11" t="s">
        <v>97</v>
      </c>
      <c r="B47" s="30" t="n">
        <v>65000</v>
      </c>
      <c r="C47" s="30" t="n">
        <v>65000</v>
      </c>
      <c r="D47" s="30" t="n">
        <v>65000</v>
      </c>
      <c r="E47" s="15" t="n">
        <f aca="false">CHOOSE(Dashboard!$B$4,B47,C47,D47)</f>
        <v>65000</v>
      </c>
      <c r="F47" s="26" t="s">
        <v>76</v>
      </c>
      <c r="G47" s="17"/>
    </row>
    <row r="48" customFormat="false" ht="15" hidden="false" customHeight="false" outlineLevel="0" collapsed="false">
      <c r="A48" s="11" t="s">
        <v>98</v>
      </c>
      <c r="B48" s="27" t="n">
        <v>0.15</v>
      </c>
      <c r="C48" s="27" t="n">
        <v>0.15</v>
      </c>
      <c r="D48" s="27" t="n">
        <v>0.15</v>
      </c>
      <c r="E48" s="28" t="n">
        <f aca="false">CHOOSE(Dashboard!$B$4,B48,C48,D48)</f>
        <v>0.15</v>
      </c>
      <c r="F48" s="26" t="s">
        <v>56</v>
      </c>
      <c r="G48" s="17" t="s">
        <v>57</v>
      </c>
    </row>
    <row r="49" customFormat="false" ht="15" hidden="false" customHeight="false" outlineLevel="0" collapsed="false">
      <c r="A49" s="11" t="s">
        <v>99</v>
      </c>
      <c r="B49" s="25" t="n">
        <v>1</v>
      </c>
      <c r="C49" s="25" t="n">
        <v>1</v>
      </c>
      <c r="D49" s="25" t="n">
        <v>1</v>
      </c>
      <c r="E49" s="19" t="n">
        <f aca="false">CHOOSE(Dashboard!$B$4,B49,C49,D49)</f>
        <v>1</v>
      </c>
      <c r="F49" s="26" t="s">
        <v>87</v>
      </c>
      <c r="G49" s="17"/>
    </row>
    <row r="50" customFormat="false" ht="15" hidden="false" customHeight="false" outlineLevel="0" collapsed="false">
      <c r="A50" s="11" t="s">
        <v>100</v>
      </c>
      <c r="B50" s="27" t="n">
        <v>0.2</v>
      </c>
      <c r="C50" s="27" t="n">
        <v>0.2</v>
      </c>
      <c r="D50" s="27" t="n">
        <v>0.2</v>
      </c>
      <c r="E50" s="28" t="n">
        <f aca="false">CHOOSE(Dashboard!$B$4,B50,C50,D50)</f>
        <v>0.2</v>
      </c>
      <c r="F50" s="26" t="s">
        <v>56</v>
      </c>
      <c r="G50" s="17"/>
    </row>
    <row r="51" customFormat="false" ht="15" hidden="false" customHeight="false" outlineLevel="0" collapsed="false">
      <c r="A51" s="11" t="s">
        <v>101</v>
      </c>
      <c r="B51" s="27" t="n">
        <v>0.03</v>
      </c>
      <c r="C51" s="27" t="n">
        <v>0.03</v>
      </c>
      <c r="D51" s="27" t="n">
        <v>0.03</v>
      </c>
      <c r="E51" s="28" t="n">
        <f aca="false">CHOOSE(Dashboard!$B$4,B51,C51,D51)</f>
        <v>0.03</v>
      </c>
      <c r="F51" s="26" t="s">
        <v>56</v>
      </c>
      <c r="G51" s="17"/>
    </row>
    <row r="53" customFormat="false" ht="15" hidden="false" customHeight="false" outlineLevel="0" collapsed="false">
      <c r="A53" s="7" t="s">
        <v>102</v>
      </c>
      <c r="B53" s="8"/>
      <c r="C53" s="8"/>
      <c r="D53" s="8"/>
      <c r="E53" s="8"/>
      <c r="F53" s="8"/>
      <c r="G53" s="8"/>
    </row>
    <row r="54" customFormat="false" ht="15" hidden="false" customHeight="false" outlineLevel="0" collapsed="false">
      <c r="A54" s="11" t="s">
        <v>103</v>
      </c>
      <c r="B54" s="30" t="n">
        <v>300000</v>
      </c>
      <c r="C54" s="30" t="n">
        <v>300000</v>
      </c>
      <c r="D54" s="30" t="n">
        <v>300000</v>
      </c>
      <c r="E54" s="15" t="n">
        <f aca="false">CHOOSE(Dashboard!$B$4,B54,C54,D54)</f>
        <v>300000</v>
      </c>
      <c r="F54" s="26" t="s">
        <v>76</v>
      </c>
      <c r="G54" s="17"/>
    </row>
    <row r="55" customFormat="false" ht="15" hidden="false" customHeight="false" outlineLevel="0" collapsed="false">
      <c r="A55" s="11" t="s">
        <v>104</v>
      </c>
      <c r="B55" s="30" t="n">
        <v>200000</v>
      </c>
      <c r="C55" s="30" t="n">
        <v>200000</v>
      </c>
      <c r="D55" s="30" t="n">
        <v>200000</v>
      </c>
      <c r="E55" s="15" t="n">
        <f aca="false">CHOOSE(Dashboard!$B$4,B55,C55,D55)</f>
        <v>200000</v>
      </c>
      <c r="F55" s="26" t="s">
        <v>76</v>
      </c>
      <c r="G55" s="17"/>
    </row>
    <row r="56" customFormat="false" ht="15" hidden="false" customHeight="false" outlineLevel="0" collapsed="false">
      <c r="A56" s="11" t="s">
        <v>105</v>
      </c>
      <c r="B56" s="27" t="n">
        <v>0.08</v>
      </c>
      <c r="C56" s="27" t="n">
        <v>0.08</v>
      </c>
      <c r="D56" s="27" t="n">
        <v>0.08</v>
      </c>
      <c r="E56" s="28" t="n">
        <f aca="false">CHOOSE(Dashboard!$B$4,B56,C56,D56)</f>
        <v>0.08</v>
      </c>
      <c r="F56" s="26" t="s">
        <v>56</v>
      </c>
      <c r="G56" s="17"/>
    </row>
    <row r="57" customFormat="false" ht="15" hidden="false" customHeight="false" outlineLevel="0" collapsed="false">
      <c r="A57" s="11" t="s">
        <v>106</v>
      </c>
      <c r="B57" s="25" t="n">
        <v>5</v>
      </c>
      <c r="C57" s="25" t="n">
        <v>5</v>
      </c>
      <c r="D57" s="25" t="n">
        <v>5</v>
      </c>
      <c r="E57" s="19" t="n">
        <f aca="false">CHOOSE(Dashboard!$B$4,B57,C57,D57)</f>
        <v>5</v>
      </c>
      <c r="F57" s="26" t="s">
        <v>107</v>
      </c>
      <c r="G57" s="17"/>
    </row>
    <row r="59" customFormat="false" ht="15" hidden="false" customHeight="false" outlineLevel="0" collapsed="false">
      <c r="A59" s="7" t="s">
        <v>108</v>
      </c>
      <c r="B59" s="8"/>
      <c r="C59" s="8"/>
      <c r="D59" s="8"/>
      <c r="E59" s="8"/>
      <c r="F59" s="8"/>
      <c r="G59" s="8"/>
    </row>
    <row r="60" customFormat="false" ht="15" hidden="false" customHeight="false" outlineLevel="0" collapsed="false">
      <c r="A60" s="11" t="s">
        <v>109</v>
      </c>
      <c r="B60" s="25" t="n">
        <v>45</v>
      </c>
      <c r="C60" s="25" t="n">
        <v>45</v>
      </c>
      <c r="D60" s="25" t="n">
        <v>45</v>
      </c>
      <c r="E60" s="19" t="n">
        <f aca="false">CHOOSE(Dashboard!$B$4,B60,C60,D60)</f>
        <v>45</v>
      </c>
      <c r="F60" s="26" t="s">
        <v>110</v>
      </c>
      <c r="G60" s="17"/>
    </row>
    <row r="61" customFormat="false" ht="15" hidden="false" customHeight="false" outlineLevel="0" collapsed="false">
      <c r="A61" s="11" t="s">
        <v>111</v>
      </c>
      <c r="B61" s="25" t="n">
        <v>0</v>
      </c>
      <c r="C61" s="25" t="n">
        <v>0</v>
      </c>
      <c r="D61" s="25" t="n">
        <v>0</v>
      </c>
      <c r="E61" s="19" t="n">
        <f aca="false">CHOOSE(Dashboard!$B$4,B61,C61,D61)</f>
        <v>0</v>
      </c>
      <c r="F61" s="26" t="s">
        <v>110</v>
      </c>
      <c r="G61" s="17"/>
    </row>
    <row r="62" customFormat="false" ht="15" hidden="false" customHeight="false" outlineLevel="0" collapsed="false">
      <c r="A62" s="11" t="s">
        <v>112</v>
      </c>
      <c r="B62" s="25" t="n">
        <v>15</v>
      </c>
      <c r="C62" s="25" t="n">
        <v>15</v>
      </c>
      <c r="D62" s="25" t="n">
        <v>15</v>
      </c>
      <c r="E62" s="19" t="n">
        <f aca="false">CHOOSE(Dashboard!$B$4,B62,C62,D62)</f>
        <v>15</v>
      </c>
      <c r="F62" s="26" t="s">
        <v>110</v>
      </c>
      <c r="G62" s="17"/>
    </row>
    <row r="64" customFormat="false" ht="15" hidden="false" customHeight="false" outlineLevel="0" collapsed="false">
      <c r="A64" s="7" t="s">
        <v>113</v>
      </c>
      <c r="B64" s="8"/>
      <c r="C64" s="8"/>
      <c r="D64" s="8"/>
      <c r="E64" s="8"/>
      <c r="F64" s="8"/>
      <c r="G64" s="8"/>
    </row>
    <row r="65" customFormat="false" ht="15" hidden="false" customHeight="false" outlineLevel="0" collapsed="false">
      <c r="A65" s="11" t="s">
        <v>114</v>
      </c>
      <c r="B65" s="25" t="n">
        <v>5</v>
      </c>
      <c r="C65" s="25" t="n">
        <v>5</v>
      </c>
      <c r="D65" s="25" t="n">
        <v>5</v>
      </c>
      <c r="E65" s="19" t="n">
        <f aca="false">CHOOSE(Dashboard!$B$4,B65,C65,D65)</f>
        <v>5</v>
      </c>
      <c r="F65" s="26" t="s">
        <v>107</v>
      </c>
      <c r="G65" s="17"/>
    </row>
    <row r="66" customFormat="false" ht="15" hidden="false" customHeight="false" outlineLevel="0" collapsed="false">
      <c r="A66" s="11" t="s">
        <v>115</v>
      </c>
      <c r="B66" s="27" t="n">
        <v>0.21</v>
      </c>
      <c r="C66" s="27" t="n">
        <v>0.21</v>
      </c>
      <c r="D66" s="27" t="n">
        <v>0.21</v>
      </c>
      <c r="E66" s="28" t="n">
        <f aca="false">CHOOSE(Dashboard!$B$4,B66,C66,D66)</f>
        <v>0.21</v>
      </c>
      <c r="F66" s="26" t="s">
        <v>56</v>
      </c>
      <c r="G66" s="17"/>
    </row>
    <row r="68" customFormat="false" ht="15" hidden="false" customHeight="false" outlineLevel="0" collapsed="false">
      <c r="A68" s="3" t="s">
        <v>116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118</v>
      </c>
    </row>
    <row r="3" customFormat="false" ht="15" hidden="false" customHeight="false" outlineLevel="0" collapsed="false">
      <c r="A3" s="4" t="s">
        <v>119</v>
      </c>
      <c r="C3" s="9" t="s">
        <v>120</v>
      </c>
      <c r="D3" s="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9" t="s">
        <v>130</v>
      </c>
      <c r="N3" s="9" t="s">
        <v>131</v>
      </c>
      <c r="O3" s="9" t="s">
        <v>132</v>
      </c>
      <c r="P3" s="9" t="s">
        <v>133</v>
      </c>
      <c r="Q3" s="9" t="s">
        <v>134</v>
      </c>
      <c r="R3" s="9" t="s">
        <v>135</v>
      </c>
      <c r="S3" s="9" t="s">
        <v>136</v>
      </c>
      <c r="T3" s="9" t="s">
        <v>137</v>
      </c>
      <c r="U3" s="9" t="s">
        <v>138</v>
      </c>
      <c r="V3" s="9" t="s">
        <v>139</v>
      </c>
      <c r="W3" s="9" t="s">
        <v>140</v>
      </c>
      <c r="X3" s="9" t="s">
        <v>141</v>
      </c>
      <c r="Y3" s="9" t="s">
        <v>142</v>
      </c>
      <c r="Z3" s="9" t="s">
        <v>143</v>
      </c>
      <c r="AA3" s="9" t="s">
        <v>144</v>
      </c>
      <c r="AB3" s="9" t="s">
        <v>145</v>
      </c>
      <c r="AC3" s="9" t="s">
        <v>146</v>
      </c>
      <c r="AD3" s="9" t="s">
        <v>147</v>
      </c>
      <c r="AE3" s="9" t="s">
        <v>148</v>
      </c>
      <c r="AF3" s="9" t="s">
        <v>149</v>
      </c>
      <c r="AG3" s="9" t="s">
        <v>150</v>
      </c>
      <c r="AH3" s="9" t="s">
        <v>151</v>
      </c>
      <c r="AI3" s="9" t="s">
        <v>152</v>
      </c>
      <c r="AJ3" s="9" t="s">
        <v>153</v>
      </c>
      <c r="AK3" s="9" t="s">
        <v>154</v>
      </c>
      <c r="AL3" s="9" t="s">
        <v>155</v>
      </c>
    </row>
    <row r="4" customFormat="false" ht="15" hidden="false" customHeight="false" outlineLevel="0" collapsed="false">
      <c r="A4" s="17" t="s">
        <v>156</v>
      </c>
      <c r="C4" s="33" t="n">
        <v>1</v>
      </c>
      <c r="D4" s="33" t="n">
        <v>2</v>
      </c>
      <c r="E4" s="33" t="n">
        <v>3</v>
      </c>
      <c r="F4" s="33" t="n">
        <v>4</v>
      </c>
      <c r="G4" s="33" t="n">
        <v>5</v>
      </c>
      <c r="H4" s="33" t="n">
        <v>6</v>
      </c>
      <c r="I4" s="33" t="n">
        <v>7</v>
      </c>
      <c r="J4" s="33" t="n">
        <v>8</v>
      </c>
      <c r="K4" s="33" t="n">
        <v>9</v>
      </c>
      <c r="L4" s="33" t="n">
        <v>10</v>
      </c>
      <c r="M4" s="33" t="n">
        <v>11</v>
      </c>
      <c r="N4" s="33" t="n">
        <v>12</v>
      </c>
      <c r="O4" s="33" t="n">
        <v>13</v>
      </c>
      <c r="P4" s="33" t="n">
        <v>14</v>
      </c>
      <c r="Q4" s="33" t="n">
        <v>15</v>
      </c>
      <c r="R4" s="33" t="n">
        <v>16</v>
      </c>
      <c r="S4" s="33" t="n">
        <v>17</v>
      </c>
      <c r="T4" s="33" t="n">
        <v>18</v>
      </c>
      <c r="U4" s="33" t="n">
        <v>19</v>
      </c>
      <c r="V4" s="33" t="n">
        <v>20</v>
      </c>
      <c r="W4" s="33" t="n">
        <v>21</v>
      </c>
      <c r="X4" s="33" t="n">
        <v>22</v>
      </c>
      <c r="Y4" s="33" t="n">
        <v>23</v>
      </c>
      <c r="Z4" s="33" t="n">
        <v>24</v>
      </c>
      <c r="AA4" s="33" t="n">
        <v>25</v>
      </c>
      <c r="AB4" s="33" t="n">
        <v>26</v>
      </c>
      <c r="AC4" s="33" t="n">
        <v>27</v>
      </c>
      <c r="AD4" s="33" t="n">
        <v>28</v>
      </c>
      <c r="AE4" s="33" t="n">
        <v>29</v>
      </c>
      <c r="AF4" s="33" t="n">
        <v>30</v>
      </c>
      <c r="AG4" s="33" t="n">
        <v>31</v>
      </c>
      <c r="AH4" s="33" t="n">
        <v>32</v>
      </c>
      <c r="AI4" s="33" t="n">
        <v>33</v>
      </c>
      <c r="AJ4" s="33" t="n">
        <v>34</v>
      </c>
      <c r="AK4" s="33" t="n">
        <v>35</v>
      </c>
      <c r="AL4" s="33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52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157</v>
      </c>
      <c r="C8" s="13" t="n">
        <f aca="false">Headcount!C8+Headcount!C9</f>
        <v>16</v>
      </c>
      <c r="D8" s="13" t="n">
        <f aca="false">Headcount!D8+Headcount!D9</f>
        <v>16</v>
      </c>
      <c r="E8" s="13" t="n">
        <f aca="false">Headcount!E8+Headcount!E9</f>
        <v>16</v>
      </c>
      <c r="F8" s="13" t="n">
        <f aca="false">Headcount!F8+Headcount!F9</f>
        <v>16</v>
      </c>
      <c r="G8" s="13" t="n">
        <f aca="false">Headcount!G8+Headcount!G9</f>
        <v>16</v>
      </c>
      <c r="H8" s="13" t="n">
        <f aca="false">Headcount!H8+Headcount!H9</f>
        <v>16</v>
      </c>
      <c r="I8" s="13" t="n">
        <f aca="false">Headcount!I8+Headcount!I9</f>
        <v>16</v>
      </c>
      <c r="J8" s="13" t="n">
        <f aca="false">Headcount!J8+Headcount!J9</f>
        <v>16</v>
      </c>
      <c r="K8" s="13" t="n">
        <f aca="false">Headcount!K8+Headcount!K9</f>
        <v>16</v>
      </c>
      <c r="L8" s="13" t="n">
        <f aca="false">Headcount!L8+Headcount!L9</f>
        <v>16</v>
      </c>
      <c r="M8" s="13" t="n">
        <f aca="false">Headcount!M8+Headcount!M9</f>
        <v>16</v>
      </c>
      <c r="N8" s="13" t="n">
        <f aca="false">Headcount!N8+Headcount!N9</f>
        <v>16</v>
      </c>
      <c r="O8" s="13" t="n">
        <f aca="false">Headcount!O8+Headcount!O9</f>
        <v>20.4</v>
      </c>
      <c r="P8" s="13" t="n">
        <f aca="false">Headcount!P8+Headcount!P9</f>
        <v>20.4</v>
      </c>
      <c r="Q8" s="13" t="n">
        <f aca="false">Headcount!Q8+Headcount!Q9</f>
        <v>20.4</v>
      </c>
      <c r="R8" s="13" t="n">
        <f aca="false">Headcount!R8+Headcount!R9</f>
        <v>20.4</v>
      </c>
      <c r="S8" s="13" t="n">
        <f aca="false">Headcount!S8+Headcount!S9</f>
        <v>20.4</v>
      </c>
      <c r="T8" s="13" t="n">
        <f aca="false">Headcount!T8+Headcount!T9</f>
        <v>20.4</v>
      </c>
      <c r="U8" s="13" t="n">
        <f aca="false">Headcount!U8+Headcount!U9</f>
        <v>20.4</v>
      </c>
      <c r="V8" s="13" t="n">
        <f aca="false">Headcount!V8+Headcount!V9</f>
        <v>20.4</v>
      </c>
      <c r="W8" s="13" t="n">
        <f aca="false">Headcount!W8+Headcount!W9</f>
        <v>20.4</v>
      </c>
      <c r="X8" s="13" t="n">
        <f aca="false">Headcount!X8+Headcount!X9</f>
        <v>20.4</v>
      </c>
      <c r="Y8" s="13" t="n">
        <f aca="false">Headcount!Y8+Headcount!Y9</f>
        <v>20.4</v>
      </c>
      <c r="Z8" s="13" t="n">
        <f aca="false">Headcount!Z8+Headcount!Z9</f>
        <v>20.4</v>
      </c>
      <c r="AA8" s="13" t="n">
        <f aca="false">Headcount!AA8+Headcount!AA9</f>
        <v>26.04</v>
      </c>
      <c r="AB8" s="13" t="n">
        <f aca="false">Headcount!AB8+Headcount!AB9</f>
        <v>26.04</v>
      </c>
      <c r="AC8" s="13" t="n">
        <f aca="false">Headcount!AC8+Headcount!AC9</f>
        <v>26.04</v>
      </c>
      <c r="AD8" s="13" t="n">
        <f aca="false">Headcount!AD8+Headcount!AD9</f>
        <v>26.04</v>
      </c>
      <c r="AE8" s="13" t="n">
        <f aca="false">Headcount!AE8+Headcount!AE9</f>
        <v>26.04</v>
      </c>
      <c r="AF8" s="13" t="n">
        <f aca="false">Headcount!AF8+Headcount!AF9</f>
        <v>26.04</v>
      </c>
      <c r="AG8" s="13" t="n">
        <f aca="false">Headcount!AG8+Headcount!AG9</f>
        <v>26.04</v>
      </c>
      <c r="AH8" s="13" t="n">
        <f aca="false">Headcount!AH8+Headcount!AH9</f>
        <v>26.04</v>
      </c>
      <c r="AI8" s="13" t="n">
        <f aca="false">Headcount!AI8+Headcount!AI9</f>
        <v>26.04</v>
      </c>
      <c r="AJ8" s="13" t="n">
        <f aca="false">Headcount!AJ8+Headcount!AJ9</f>
        <v>26.04</v>
      </c>
      <c r="AK8" s="13" t="n">
        <f aca="false">Headcount!AK8+Headcount!AK9</f>
        <v>26.04</v>
      </c>
      <c r="AL8" s="13" t="n">
        <f aca="false">Headcount!AL8+Headcount!AL9</f>
        <v>26.04</v>
      </c>
    </row>
    <row r="9" customFormat="false" ht="15" hidden="false" customHeight="false" outlineLevel="0" collapsed="false">
      <c r="A9" s="11" t="s">
        <v>26</v>
      </c>
      <c r="C9" s="20" t="n">
        <f aca="false">C8*Inputs!$E$7/12*1</f>
        <v>2400</v>
      </c>
      <c r="D9" s="20" t="n">
        <f aca="false">D8*Inputs!$E$7/12*1</f>
        <v>2400</v>
      </c>
      <c r="E9" s="20" t="n">
        <f aca="false">E8*Inputs!$E$7/12*1</f>
        <v>2400</v>
      </c>
      <c r="F9" s="20" t="n">
        <f aca="false">F8*Inputs!$E$7/12*1</f>
        <v>2400</v>
      </c>
      <c r="G9" s="20" t="n">
        <f aca="false">G8*Inputs!$E$7/12*1</f>
        <v>2400</v>
      </c>
      <c r="H9" s="20" t="n">
        <f aca="false">H8*Inputs!$E$7/12*1</f>
        <v>2400</v>
      </c>
      <c r="I9" s="20" t="n">
        <f aca="false">I8*Inputs!$E$7/12*1</f>
        <v>2400</v>
      </c>
      <c r="J9" s="20" t="n">
        <f aca="false">J8*Inputs!$E$7/12*1</f>
        <v>2400</v>
      </c>
      <c r="K9" s="20" t="n">
        <f aca="false">K8*Inputs!$E$7/12*1</f>
        <v>2400</v>
      </c>
      <c r="L9" s="20" t="n">
        <f aca="false">L8*Inputs!$E$7/12*1</f>
        <v>2400</v>
      </c>
      <c r="M9" s="20" t="n">
        <f aca="false">M8*Inputs!$E$7/12*1</f>
        <v>2400</v>
      </c>
      <c r="N9" s="20" t="n">
        <f aca="false">N8*Inputs!$E$7/12*1</f>
        <v>2400</v>
      </c>
      <c r="O9" s="20" t="n">
        <f aca="false">O8*Inputs!$E$7/12*1</f>
        <v>3060</v>
      </c>
      <c r="P9" s="20" t="n">
        <f aca="false">P8*Inputs!$E$7/12*1</f>
        <v>3060</v>
      </c>
      <c r="Q9" s="20" t="n">
        <f aca="false">Q8*Inputs!$E$7/12*1</f>
        <v>3060</v>
      </c>
      <c r="R9" s="20" t="n">
        <f aca="false">R8*Inputs!$E$7/12*1</f>
        <v>3060</v>
      </c>
      <c r="S9" s="20" t="n">
        <f aca="false">S8*Inputs!$E$7/12*1</f>
        <v>3060</v>
      </c>
      <c r="T9" s="20" t="n">
        <f aca="false">T8*Inputs!$E$7/12*1</f>
        <v>3060</v>
      </c>
      <c r="U9" s="20" t="n">
        <f aca="false">U8*Inputs!$E$7/12*1</f>
        <v>3060</v>
      </c>
      <c r="V9" s="20" t="n">
        <f aca="false">V8*Inputs!$E$7/12*1</f>
        <v>3060</v>
      </c>
      <c r="W9" s="20" t="n">
        <f aca="false">W8*Inputs!$E$7/12*1</f>
        <v>3060</v>
      </c>
      <c r="X9" s="20" t="n">
        <f aca="false">X8*Inputs!$E$7/12*1</f>
        <v>3060</v>
      </c>
      <c r="Y9" s="20" t="n">
        <f aca="false">Y8*Inputs!$E$7/12*1</f>
        <v>3060</v>
      </c>
      <c r="Z9" s="20" t="n">
        <f aca="false">Z8*Inputs!$E$7/12*1</f>
        <v>3060</v>
      </c>
      <c r="AA9" s="20" t="n">
        <f aca="false">AA8*Inputs!$E$7/12*1</f>
        <v>3906</v>
      </c>
      <c r="AB9" s="20" t="n">
        <f aca="false">AB8*Inputs!$E$7/12*1</f>
        <v>3906</v>
      </c>
      <c r="AC9" s="20" t="n">
        <f aca="false">AC8*Inputs!$E$7/12*1</f>
        <v>3906</v>
      </c>
      <c r="AD9" s="20" t="n">
        <f aca="false">AD8*Inputs!$E$7/12*1</f>
        <v>3906</v>
      </c>
      <c r="AE9" s="20" t="n">
        <f aca="false">AE8*Inputs!$E$7/12*1</f>
        <v>3906</v>
      </c>
      <c r="AF9" s="20" t="n">
        <f aca="false">AF8*Inputs!$E$7/12*1</f>
        <v>3906</v>
      </c>
      <c r="AG9" s="20" t="n">
        <f aca="false">AG8*Inputs!$E$7/12*1</f>
        <v>3906</v>
      </c>
      <c r="AH9" s="20" t="n">
        <f aca="false">AH8*Inputs!$E$7/12*1</f>
        <v>3906</v>
      </c>
      <c r="AI9" s="20" t="n">
        <f aca="false">AI8*Inputs!$E$7/12*1</f>
        <v>3906</v>
      </c>
      <c r="AJ9" s="20" t="n">
        <f aca="false">AJ8*Inputs!$E$7/12*1</f>
        <v>3906</v>
      </c>
      <c r="AK9" s="20" t="n">
        <f aca="false">AK8*Inputs!$E$7/12*1</f>
        <v>3906</v>
      </c>
      <c r="AL9" s="20" t="n">
        <f aca="false">AL8*Inputs!$E$7/12*1</f>
        <v>3906</v>
      </c>
    </row>
    <row r="10" customFormat="false" ht="15" hidden="false" customHeight="false" outlineLevel="0" collapsed="false">
      <c r="A10" s="11" t="s">
        <v>158</v>
      </c>
      <c r="C10" s="20" t="n">
        <f aca="false">Headcount!C8*Inputs!$E$7/12*1*Inputs!$E$8</f>
        <v>330</v>
      </c>
      <c r="D10" s="20" t="n">
        <f aca="false">Headcount!D8*Inputs!$E$7/12*1*Inputs!$E$8</f>
        <v>330</v>
      </c>
      <c r="E10" s="20" t="n">
        <f aca="false">Headcount!E8*Inputs!$E$7/12*1*Inputs!$E$8</f>
        <v>330</v>
      </c>
      <c r="F10" s="20" t="n">
        <f aca="false">Headcount!F8*Inputs!$E$7/12*1*Inputs!$E$8</f>
        <v>330</v>
      </c>
      <c r="G10" s="20" t="n">
        <f aca="false">Headcount!G8*Inputs!$E$7/12*1*Inputs!$E$8</f>
        <v>330</v>
      </c>
      <c r="H10" s="20" t="n">
        <f aca="false">Headcount!H8*Inputs!$E$7/12*1*Inputs!$E$8</f>
        <v>330</v>
      </c>
      <c r="I10" s="20" t="n">
        <f aca="false">Headcount!I8*Inputs!$E$7/12*1*Inputs!$E$8</f>
        <v>330</v>
      </c>
      <c r="J10" s="20" t="n">
        <f aca="false">Headcount!J8*Inputs!$E$7/12*1*Inputs!$E$8</f>
        <v>330</v>
      </c>
      <c r="K10" s="20" t="n">
        <f aca="false">Headcount!K8*Inputs!$E$7/12*1*Inputs!$E$8</f>
        <v>330</v>
      </c>
      <c r="L10" s="20" t="n">
        <f aca="false">Headcount!L8*Inputs!$E$7/12*1*Inputs!$E$8</f>
        <v>330</v>
      </c>
      <c r="M10" s="20" t="n">
        <f aca="false">Headcount!M8*Inputs!$E$7/12*1*Inputs!$E$8</f>
        <v>330</v>
      </c>
      <c r="N10" s="20" t="n">
        <f aca="false">Headcount!N8*Inputs!$E$7/12*1*Inputs!$E$8</f>
        <v>330</v>
      </c>
      <c r="O10" s="20" t="n">
        <f aca="false">Headcount!O8*Inputs!$E$7/12*1*Inputs!$E$8</f>
        <v>396</v>
      </c>
      <c r="P10" s="20" t="n">
        <f aca="false">Headcount!P8*Inputs!$E$7/12*1*Inputs!$E$8</f>
        <v>396</v>
      </c>
      <c r="Q10" s="20" t="n">
        <f aca="false">Headcount!Q8*Inputs!$E$7/12*1*Inputs!$E$8</f>
        <v>396</v>
      </c>
      <c r="R10" s="20" t="n">
        <f aca="false">Headcount!R8*Inputs!$E$7/12*1*Inputs!$E$8</f>
        <v>396</v>
      </c>
      <c r="S10" s="20" t="n">
        <f aca="false">Headcount!S8*Inputs!$E$7/12*1*Inputs!$E$8</f>
        <v>396</v>
      </c>
      <c r="T10" s="20" t="n">
        <f aca="false">Headcount!T8*Inputs!$E$7/12*1*Inputs!$E$8</f>
        <v>396</v>
      </c>
      <c r="U10" s="20" t="n">
        <f aca="false">Headcount!U8*Inputs!$E$7/12*1*Inputs!$E$8</f>
        <v>396</v>
      </c>
      <c r="V10" s="20" t="n">
        <f aca="false">Headcount!V8*Inputs!$E$7/12*1*Inputs!$E$8</f>
        <v>396</v>
      </c>
      <c r="W10" s="20" t="n">
        <f aca="false">Headcount!W8*Inputs!$E$7/12*1*Inputs!$E$8</f>
        <v>396</v>
      </c>
      <c r="X10" s="20" t="n">
        <f aca="false">Headcount!X8*Inputs!$E$7/12*1*Inputs!$E$8</f>
        <v>396</v>
      </c>
      <c r="Y10" s="20" t="n">
        <f aca="false">Headcount!Y8*Inputs!$E$7/12*1*Inputs!$E$8</f>
        <v>396</v>
      </c>
      <c r="Z10" s="20" t="n">
        <f aca="false">Headcount!Z8*Inputs!$E$7/12*1*Inputs!$E$8</f>
        <v>396</v>
      </c>
      <c r="AA10" s="20" t="n">
        <f aca="false">Headcount!AA8*Inputs!$E$7/12*1*Inputs!$E$8</f>
        <v>475.2</v>
      </c>
      <c r="AB10" s="20" t="n">
        <f aca="false">Headcount!AB8*Inputs!$E$7/12*1*Inputs!$E$8</f>
        <v>475.2</v>
      </c>
      <c r="AC10" s="20" t="n">
        <f aca="false">Headcount!AC8*Inputs!$E$7/12*1*Inputs!$E$8</f>
        <v>475.2</v>
      </c>
      <c r="AD10" s="20" t="n">
        <f aca="false">Headcount!AD8*Inputs!$E$7/12*1*Inputs!$E$8</f>
        <v>475.2</v>
      </c>
      <c r="AE10" s="20" t="n">
        <f aca="false">Headcount!AE8*Inputs!$E$7/12*1*Inputs!$E$8</f>
        <v>475.2</v>
      </c>
      <c r="AF10" s="20" t="n">
        <f aca="false">Headcount!AF8*Inputs!$E$7/12*1*Inputs!$E$8</f>
        <v>475.2</v>
      </c>
      <c r="AG10" s="20" t="n">
        <f aca="false">Headcount!AG8*Inputs!$E$7/12*1*Inputs!$E$8</f>
        <v>475.2</v>
      </c>
      <c r="AH10" s="20" t="n">
        <f aca="false">Headcount!AH8*Inputs!$E$7/12*1*Inputs!$E$8</f>
        <v>475.2</v>
      </c>
      <c r="AI10" s="20" t="n">
        <f aca="false">Headcount!AI8*Inputs!$E$7/12*1*Inputs!$E$8</f>
        <v>475.2</v>
      </c>
      <c r="AJ10" s="20" t="n">
        <f aca="false">Headcount!AJ8*Inputs!$E$7/12*1*Inputs!$E$8</f>
        <v>475.2</v>
      </c>
      <c r="AK10" s="20" t="n">
        <f aca="false">Headcount!AK8*Inputs!$E$7/12*1*Inputs!$E$8</f>
        <v>475.2</v>
      </c>
      <c r="AL10" s="20" t="n">
        <f aca="false">Headcount!AL8*Inputs!$E$7/12*1*Inputs!$E$8</f>
        <v>475.2</v>
      </c>
    </row>
    <row r="11" customFormat="false" ht="15" hidden="false" customHeight="false" outlineLevel="0" collapsed="false">
      <c r="A11" s="11" t="s">
        <v>159</v>
      </c>
      <c r="C11" s="20" t="n">
        <f aca="false">Headcount!C9*Inputs!$E$7/12*1*Inputs!$E$9</f>
        <v>1350</v>
      </c>
      <c r="D11" s="20" t="n">
        <f aca="false">Headcount!D9*Inputs!$E$7/12*1*Inputs!$E$9</f>
        <v>1350</v>
      </c>
      <c r="E11" s="20" t="n">
        <f aca="false">Headcount!E9*Inputs!$E$7/12*1*Inputs!$E$9</f>
        <v>1350</v>
      </c>
      <c r="F11" s="20" t="n">
        <f aca="false">Headcount!F9*Inputs!$E$7/12*1*Inputs!$E$9</f>
        <v>1350</v>
      </c>
      <c r="G11" s="20" t="n">
        <f aca="false">Headcount!G9*Inputs!$E$7/12*1*Inputs!$E$9</f>
        <v>1350</v>
      </c>
      <c r="H11" s="20" t="n">
        <f aca="false">Headcount!H9*Inputs!$E$7/12*1*Inputs!$E$9</f>
        <v>1350</v>
      </c>
      <c r="I11" s="20" t="n">
        <f aca="false">Headcount!I9*Inputs!$E$7/12*1*Inputs!$E$9</f>
        <v>1350</v>
      </c>
      <c r="J11" s="20" t="n">
        <f aca="false">Headcount!J9*Inputs!$E$7/12*1*Inputs!$E$9</f>
        <v>1350</v>
      </c>
      <c r="K11" s="20" t="n">
        <f aca="false">Headcount!K9*Inputs!$E$7/12*1*Inputs!$E$9</f>
        <v>1350</v>
      </c>
      <c r="L11" s="20" t="n">
        <f aca="false">Headcount!L9*Inputs!$E$7/12*1*Inputs!$E$9</f>
        <v>1350</v>
      </c>
      <c r="M11" s="20" t="n">
        <f aca="false">Headcount!M9*Inputs!$E$7/12*1*Inputs!$E$9</f>
        <v>1350</v>
      </c>
      <c r="N11" s="20" t="n">
        <f aca="false">Headcount!N9*Inputs!$E$7/12*1*Inputs!$E$9</f>
        <v>1350</v>
      </c>
      <c r="O11" s="20" t="n">
        <f aca="false">Headcount!O9*Inputs!$E$7/12*1*Inputs!$E$9</f>
        <v>1755</v>
      </c>
      <c r="P11" s="20" t="n">
        <f aca="false">Headcount!P9*Inputs!$E$7/12*1*Inputs!$E$9</f>
        <v>1755</v>
      </c>
      <c r="Q11" s="20" t="n">
        <f aca="false">Headcount!Q9*Inputs!$E$7/12*1*Inputs!$E$9</f>
        <v>1755</v>
      </c>
      <c r="R11" s="20" t="n">
        <f aca="false">Headcount!R9*Inputs!$E$7/12*1*Inputs!$E$9</f>
        <v>1755</v>
      </c>
      <c r="S11" s="20" t="n">
        <f aca="false">Headcount!S9*Inputs!$E$7/12*1*Inputs!$E$9</f>
        <v>1755</v>
      </c>
      <c r="T11" s="20" t="n">
        <f aca="false">Headcount!T9*Inputs!$E$7/12*1*Inputs!$E$9</f>
        <v>1755</v>
      </c>
      <c r="U11" s="20" t="n">
        <f aca="false">Headcount!U9*Inputs!$E$7/12*1*Inputs!$E$9</f>
        <v>1755</v>
      </c>
      <c r="V11" s="20" t="n">
        <f aca="false">Headcount!V9*Inputs!$E$7/12*1*Inputs!$E$9</f>
        <v>1755</v>
      </c>
      <c r="W11" s="20" t="n">
        <f aca="false">Headcount!W9*Inputs!$E$7/12*1*Inputs!$E$9</f>
        <v>1755</v>
      </c>
      <c r="X11" s="20" t="n">
        <f aca="false">Headcount!X9*Inputs!$E$7/12*1*Inputs!$E$9</f>
        <v>1755</v>
      </c>
      <c r="Y11" s="20" t="n">
        <f aca="false">Headcount!Y9*Inputs!$E$7/12*1*Inputs!$E$9</f>
        <v>1755</v>
      </c>
      <c r="Z11" s="20" t="n">
        <f aca="false">Headcount!Z9*Inputs!$E$7/12*1*Inputs!$E$9</f>
        <v>1755</v>
      </c>
      <c r="AA11" s="20" t="n">
        <f aca="false">Headcount!AA9*Inputs!$E$7/12*1*Inputs!$E$9</f>
        <v>2281.5</v>
      </c>
      <c r="AB11" s="20" t="n">
        <f aca="false">Headcount!AB9*Inputs!$E$7/12*1*Inputs!$E$9</f>
        <v>2281.5</v>
      </c>
      <c r="AC11" s="20" t="n">
        <f aca="false">Headcount!AC9*Inputs!$E$7/12*1*Inputs!$E$9</f>
        <v>2281.5</v>
      </c>
      <c r="AD11" s="20" t="n">
        <f aca="false">Headcount!AD9*Inputs!$E$7/12*1*Inputs!$E$9</f>
        <v>2281.5</v>
      </c>
      <c r="AE11" s="20" t="n">
        <f aca="false">Headcount!AE9*Inputs!$E$7/12*1*Inputs!$E$9</f>
        <v>2281.5</v>
      </c>
      <c r="AF11" s="20" t="n">
        <f aca="false">Headcount!AF9*Inputs!$E$7/12*1*Inputs!$E$9</f>
        <v>2281.5</v>
      </c>
      <c r="AG11" s="20" t="n">
        <f aca="false">Headcount!AG9*Inputs!$E$7/12*1*Inputs!$E$9</f>
        <v>2281.5</v>
      </c>
      <c r="AH11" s="20" t="n">
        <f aca="false">Headcount!AH9*Inputs!$E$7/12*1*Inputs!$E$9</f>
        <v>2281.5</v>
      </c>
      <c r="AI11" s="20" t="n">
        <f aca="false">Headcount!AI9*Inputs!$E$7/12*1*Inputs!$E$9</f>
        <v>2281.5</v>
      </c>
      <c r="AJ11" s="20" t="n">
        <f aca="false">Headcount!AJ9*Inputs!$E$7/12*1*Inputs!$E$9</f>
        <v>2281.5</v>
      </c>
      <c r="AK11" s="20" t="n">
        <f aca="false">Headcount!AK9*Inputs!$E$7/12*1*Inputs!$E$9</f>
        <v>2281.5</v>
      </c>
      <c r="AL11" s="20" t="n">
        <f aca="false">Headcount!AL9*Inputs!$E$7/12*1*Inputs!$E$9</f>
        <v>2281.5</v>
      </c>
    </row>
    <row r="12" customFormat="false" ht="15" hidden="false" customHeight="false" outlineLevel="0" collapsed="false">
      <c r="A12" s="11" t="s">
        <v>25</v>
      </c>
      <c r="C12" s="20" t="n">
        <f aca="false">Inputs!$E$10*(1+Inputs!$E$11)^(C$5-1)*1</f>
        <v>400</v>
      </c>
      <c r="D12" s="20" t="n">
        <f aca="false">Inputs!$E$10*(1+Inputs!$E$11)^(D$5-1)*1</f>
        <v>400</v>
      </c>
      <c r="E12" s="20" t="n">
        <f aca="false">Inputs!$E$10*(1+Inputs!$E$11)^(E$5-1)*1</f>
        <v>400</v>
      </c>
      <c r="F12" s="20" t="n">
        <f aca="false">Inputs!$E$10*(1+Inputs!$E$11)^(F$5-1)*1</f>
        <v>400</v>
      </c>
      <c r="G12" s="20" t="n">
        <f aca="false">Inputs!$E$10*(1+Inputs!$E$11)^(G$5-1)*1</f>
        <v>400</v>
      </c>
      <c r="H12" s="20" t="n">
        <f aca="false">Inputs!$E$10*(1+Inputs!$E$11)^(H$5-1)*1</f>
        <v>400</v>
      </c>
      <c r="I12" s="20" t="n">
        <f aca="false">Inputs!$E$10*(1+Inputs!$E$11)^(I$5-1)*1</f>
        <v>400</v>
      </c>
      <c r="J12" s="20" t="n">
        <f aca="false">Inputs!$E$10*(1+Inputs!$E$11)^(J$5-1)*1</f>
        <v>400</v>
      </c>
      <c r="K12" s="20" t="n">
        <f aca="false">Inputs!$E$10*(1+Inputs!$E$11)^(K$5-1)*1</f>
        <v>400</v>
      </c>
      <c r="L12" s="20" t="n">
        <f aca="false">Inputs!$E$10*(1+Inputs!$E$11)^(L$5-1)*1</f>
        <v>400</v>
      </c>
      <c r="M12" s="20" t="n">
        <f aca="false">Inputs!$E$10*(1+Inputs!$E$11)^(M$5-1)*1</f>
        <v>400</v>
      </c>
      <c r="N12" s="20" t="n">
        <f aca="false">Inputs!$E$10*(1+Inputs!$E$11)^(N$5-1)*1</f>
        <v>400</v>
      </c>
      <c r="O12" s="20" t="n">
        <f aca="false">Inputs!$E$10*(1+Inputs!$E$11)^(O$5-1)*1</f>
        <v>480</v>
      </c>
      <c r="P12" s="20" t="n">
        <f aca="false">Inputs!$E$10*(1+Inputs!$E$11)^(P$5-1)*1</f>
        <v>480</v>
      </c>
      <c r="Q12" s="20" t="n">
        <f aca="false">Inputs!$E$10*(1+Inputs!$E$11)^(Q$5-1)*1</f>
        <v>480</v>
      </c>
      <c r="R12" s="20" t="n">
        <f aca="false">Inputs!$E$10*(1+Inputs!$E$11)^(R$5-1)*1</f>
        <v>480</v>
      </c>
      <c r="S12" s="20" t="n">
        <f aca="false">Inputs!$E$10*(1+Inputs!$E$11)^(S$5-1)*1</f>
        <v>480</v>
      </c>
      <c r="T12" s="20" t="n">
        <f aca="false">Inputs!$E$10*(1+Inputs!$E$11)^(T$5-1)*1</f>
        <v>480</v>
      </c>
      <c r="U12" s="20" t="n">
        <f aca="false">Inputs!$E$10*(1+Inputs!$E$11)^(U$5-1)*1</f>
        <v>480</v>
      </c>
      <c r="V12" s="20" t="n">
        <f aca="false">Inputs!$E$10*(1+Inputs!$E$11)^(V$5-1)*1</f>
        <v>480</v>
      </c>
      <c r="W12" s="20" t="n">
        <f aca="false">Inputs!$E$10*(1+Inputs!$E$11)^(W$5-1)*1</f>
        <v>480</v>
      </c>
      <c r="X12" s="20" t="n">
        <f aca="false">Inputs!$E$10*(1+Inputs!$E$11)^(X$5-1)*1</f>
        <v>480</v>
      </c>
      <c r="Y12" s="20" t="n">
        <f aca="false">Inputs!$E$10*(1+Inputs!$E$11)^(Y$5-1)*1</f>
        <v>480</v>
      </c>
      <c r="Z12" s="20" t="n">
        <f aca="false">Inputs!$E$10*(1+Inputs!$E$11)^(Z$5-1)*1</f>
        <v>480</v>
      </c>
      <c r="AA12" s="20" t="n">
        <f aca="false">Inputs!$E$10*(1+Inputs!$E$11)^(AA$5-1)*1</f>
        <v>576</v>
      </c>
      <c r="AB12" s="20" t="n">
        <f aca="false">Inputs!$E$10*(1+Inputs!$E$11)^(AB$5-1)*1</f>
        <v>576</v>
      </c>
      <c r="AC12" s="20" t="n">
        <f aca="false">Inputs!$E$10*(1+Inputs!$E$11)^(AC$5-1)*1</f>
        <v>576</v>
      </c>
      <c r="AD12" s="20" t="n">
        <f aca="false">Inputs!$E$10*(1+Inputs!$E$11)^(AD$5-1)*1</f>
        <v>576</v>
      </c>
      <c r="AE12" s="20" t="n">
        <f aca="false">Inputs!$E$10*(1+Inputs!$E$11)^(AE$5-1)*1</f>
        <v>576</v>
      </c>
      <c r="AF12" s="20" t="n">
        <f aca="false">Inputs!$E$10*(1+Inputs!$E$11)^(AF$5-1)*1</f>
        <v>576</v>
      </c>
      <c r="AG12" s="20" t="n">
        <f aca="false">Inputs!$E$10*(1+Inputs!$E$11)^(AG$5-1)*1</f>
        <v>576</v>
      </c>
      <c r="AH12" s="20" t="n">
        <f aca="false">Inputs!$E$10*(1+Inputs!$E$11)^(AH$5-1)*1</f>
        <v>576</v>
      </c>
      <c r="AI12" s="20" t="n">
        <f aca="false">Inputs!$E$10*(1+Inputs!$E$11)^(AI$5-1)*1</f>
        <v>576</v>
      </c>
      <c r="AJ12" s="20" t="n">
        <f aca="false">Inputs!$E$10*(1+Inputs!$E$11)^(AJ$5-1)*1</f>
        <v>576</v>
      </c>
      <c r="AK12" s="20" t="n">
        <f aca="false">Inputs!$E$10*(1+Inputs!$E$11)^(AK$5-1)*1</f>
        <v>576</v>
      </c>
      <c r="AL12" s="20" t="n">
        <f aca="false">Inputs!$E$10*(1+Inputs!$E$11)^(AL$5-1)*1</f>
        <v>576</v>
      </c>
    </row>
    <row r="13" customFormat="false" ht="15" hidden="false" customHeight="false" outlineLevel="0" collapsed="false">
      <c r="A13" s="4" t="s">
        <v>160</v>
      </c>
      <c r="C13" s="19" t="n">
        <f aca="false">C10+C11+C12</f>
        <v>2080</v>
      </c>
      <c r="D13" s="19" t="n">
        <f aca="false">D10+D11+D12</f>
        <v>2080</v>
      </c>
      <c r="E13" s="19" t="n">
        <f aca="false">E10+E11+E12</f>
        <v>2080</v>
      </c>
      <c r="F13" s="19" t="n">
        <f aca="false">F10+F11+F12</f>
        <v>2080</v>
      </c>
      <c r="G13" s="19" t="n">
        <f aca="false">G10+G11+G12</f>
        <v>2080</v>
      </c>
      <c r="H13" s="19" t="n">
        <f aca="false">H10+H11+H12</f>
        <v>2080</v>
      </c>
      <c r="I13" s="19" t="n">
        <f aca="false">I10+I11+I12</f>
        <v>2080</v>
      </c>
      <c r="J13" s="19" t="n">
        <f aca="false">J10+J11+J12</f>
        <v>2080</v>
      </c>
      <c r="K13" s="19" t="n">
        <f aca="false">K10+K11+K12</f>
        <v>2080</v>
      </c>
      <c r="L13" s="19" t="n">
        <f aca="false">L10+L11+L12</f>
        <v>2080</v>
      </c>
      <c r="M13" s="19" t="n">
        <f aca="false">M10+M11+M12</f>
        <v>2080</v>
      </c>
      <c r="N13" s="19" t="n">
        <f aca="false">N10+N11+N12</f>
        <v>2080</v>
      </c>
      <c r="O13" s="19" t="n">
        <f aca="false">O10+O11+O12</f>
        <v>2631</v>
      </c>
      <c r="P13" s="19" t="n">
        <f aca="false">P10+P11+P12</f>
        <v>2631</v>
      </c>
      <c r="Q13" s="19" t="n">
        <f aca="false">Q10+Q11+Q12</f>
        <v>2631</v>
      </c>
      <c r="R13" s="19" t="n">
        <f aca="false">R10+R11+R12</f>
        <v>2631</v>
      </c>
      <c r="S13" s="19" t="n">
        <f aca="false">S10+S11+S12</f>
        <v>2631</v>
      </c>
      <c r="T13" s="19" t="n">
        <f aca="false">T10+T11+T12</f>
        <v>2631</v>
      </c>
      <c r="U13" s="19" t="n">
        <f aca="false">U10+U11+U12</f>
        <v>2631</v>
      </c>
      <c r="V13" s="19" t="n">
        <f aca="false">V10+V11+V12</f>
        <v>2631</v>
      </c>
      <c r="W13" s="19" t="n">
        <f aca="false">W10+W11+W12</f>
        <v>2631</v>
      </c>
      <c r="X13" s="19" t="n">
        <f aca="false">X10+X11+X12</f>
        <v>2631</v>
      </c>
      <c r="Y13" s="19" t="n">
        <f aca="false">Y10+Y11+Y12</f>
        <v>2631</v>
      </c>
      <c r="Z13" s="19" t="n">
        <f aca="false">Z10+Z11+Z12</f>
        <v>2631</v>
      </c>
      <c r="AA13" s="19" t="n">
        <f aca="false">AA10+AA11+AA12</f>
        <v>3332.7</v>
      </c>
      <c r="AB13" s="19" t="n">
        <f aca="false">AB10+AB11+AB12</f>
        <v>3332.7</v>
      </c>
      <c r="AC13" s="19" t="n">
        <f aca="false">AC10+AC11+AC12</f>
        <v>3332.7</v>
      </c>
      <c r="AD13" s="19" t="n">
        <f aca="false">AD10+AD11+AD12</f>
        <v>3332.7</v>
      </c>
      <c r="AE13" s="19" t="n">
        <f aca="false">AE10+AE11+AE12</f>
        <v>3332.7</v>
      </c>
      <c r="AF13" s="19" t="n">
        <f aca="false">AF10+AF11+AF12</f>
        <v>3332.7</v>
      </c>
      <c r="AG13" s="19" t="n">
        <f aca="false">AG10+AG11+AG12</f>
        <v>3332.7</v>
      </c>
      <c r="AH13" s="19" t="n">
        <f aca="false">AH10+AH11+AH12</f>
        <v>3332.7</v>
      </c>
      <c r="AI13" s="19" t="n">
        <f aca="false">AI10+AI11+AI12</f>
        <v>3332.7</v>
      </c>
      <c r="AJ13" s="19" t="n">
        <f aca="false">AJ10+AJ11+AJ12</f>
        <v>3332.7</v>
      </c>
      <c r="AK13" s="19" t="n">
        <f aca="false">AK10+AK11+AK12</f>
        <v>3332.7</v>
      </c>
      <c r="AL13" s="19" t="n">
        <f aca="false">AL10+AL11+AL12</f>
        <v>3332.7</v>
      </c>
    </row>
    <row r="15" customFormat="false" ht="15" hidden="false" customHeight="false" outlineLevel="0" collapsed="false">
      <c r="A15" s="7" t="s">
        <v>161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customFormat="false" ht="15" hidden="false" customHeight="false" outlineLevel="0" collapsed="false">
      <c r="A16" s="11" t="s">
        <v>162</v>
      </c>
      <c r="C16" s="23" t="n">
        <f aca="false">Inputs!$E$14*(1+Inputs!$E$17)^(C$5-1)</f>
        <v>350</v>
      </c>
      <c r="D16" s="23" t="n">
        <f aca="false">Inputs!$E$14*(1+Inputs!$E$17)^(D$5-1)</f>
        <v>350</v>
      </c>
      <c r="E16" s="23" t="n">
        <f aca="false">Inputs!$E$14*(1+Inputs!$E$17)^(E$5-1)</f>
        <v>350</v>
      </c>
      <c r="F16" s="23" t="n">
        <f aca="false">Inputs!$E$14*(1+Inputs!$E$17)^(F$5-1)</f>
        <v>350</v>
      </c>
      <c r="G16" s="23" t="n">
        <f aca="false">Inputs!$E$14*(1+Inputs!$E$17)^(G$5-1)</f>
        <v>350</v>
      </c>
      <c r="H16" s="23" t="n">
        <f aca="false">Inputs!$E$14*(1+Inputs!$E$17)^(H$5-1)</f>
        <v>350</v>
      </c>
      <c r="I16" s="23" t="n">
        <f aca="false">Inputs!$E$14*(1+Inputs!$E$17)^(I$5-1)</f>
        <v>350</v>
      </c>
      <c r="J16" s="23" t="n">
        <f aca="false">Inputs!$E$14*(1+Inputs!$E$17)^(J$5-1)</f>
        <v>350</v>
      </c>
      <c r="K16" s="23" t="n">
        <f aca="false">Inputs!$E$14*(1+Inputs!$E$17)^(K$5-1)</f>
        <v>350</v>
      </c>
      <c r="L16" s="23" t="n">
        <f aca="false">Inputs!$E$14*(1+Inputs!$E$17)^(L$5-1)</f>
        <v>350</v>
      </c>
      <c r="M16" s="23" t="n">
        <f aca="false">Inputs!$E$14*(1+Inputs!$E$17)^(M$5-1)</f>
        <v>350</v>
      </c>
      <c r="N16" s="23" t="n">
        <f aca="false">Inputs!$E$14*(1+Inputs!$E$17)^(N$5-1)</f>
        <v>350</v>
      </c>
      <c r="O16" s="23" t="n">
        <f aca="false">Inputs!$E$14*(1+Inputs!$E$17)^(O$5-1)</f>
        <v>360.5</v>
      </c>
      <c r="P16" s="23" t="n">
        <f aca="false">Inputs!$E$14*(1+Inputs!$E$17)^(P$5-1)</f>
        <v>360.5</v>
      </c>
      <c r="Q16" s="23" t="n">
        <f aca="false">Inputs!$E$14*(1+Inputs!$E$17)^(Q$5-1)</f>
        <v>360.5</v>
      </c>
      <c r="R16" s="23" t="n">
        <f aca="false">Inputs!$E$14*(1+Inputs!$E$17)^(R$5-1)</f>
        <v>360.5</v>
      </c>
      <c r="S16" s="23" t="n">
        <f aca="false">Inputs!$E$14*(1+Inputs!$E$17)^(S$5-1)</f>
        <v>360.5</v>
      </c>
      <c r="T16" s="23" t="n">
        <f aca="false">Inputs!$E$14*(1+Inputs!$E$17)^(T$5-1)</f>
        <v>360.5</v>
      </c>
      <c r="U16" s="23" t="n">
        <f aca="false">Inputs!$E$14*(1+Inputs!$E$17)^(U$5-1)</f>
        <v>360.5</v>
      </c>
      <c r="V16" s="23" t="n">
        <f aca="false">Inputs!$E$14*(1+Inputs!$E$17)^(V$5-1)</f>
        <v>360.5</v>
      </c>
      <c r="W16" s="23" t="n">
        <f aca="false">Inputs!$E$14*(1+Inputs!$E$17)^(W$5-1)</f>
        <v>360.5</v>
      </c>
      <c r="X16" s="23" t="n">
        <f aca="false">Inputs!$E$14*(1+Inputs!$E$17)^(X$5-1)</f>
        <v>360.5</v>
      </c>
      <c r="Y16" s="23" t="n">
        <f aca="false">Inputs!$E$14*(1+Inputs!$E$17)^(Y$5-1)</f>
        <v>360.5</v>
      </c>
      <c r="Z16" s="23" t="n">
        <f aca="false">Inputs!$E$14*(1+Inputs!$E$17)^(Z$5-1)</f>
        <v>360.5</v>
      </c>
      <c r="AA16" s="23" t="n">
        <f aca="false">Inputs!$E$14*(1+Inputs!$E$17)^(AA$5-1)</f>
        <v>371.315</v>
      </c>
      <c r="AB16" s="23" t="n">
        <f aca="false">Inputs!$E$14*(1+Inputs!$E$17)^(AB$5-1)</f>
        <v>371.315</v>
      </c>
      <c r="AC16" s="23" t="n">
        <f aca="false">Inputs!$E$14*(1+Inputs!$E$17)^(AC$5-1)</f>
        <v>371.315</v>
      </c>
      <c r="AD16" s="23" t="n">
        <f aca="false">Inputs!$E$14*(1+Inputs!$E$17)^(AD$5-1)</f>
        <v>371.315</v>
      </c>
      <c r="AE16" s="23" t="n">
        <f aca="false">Inputs!$E$14*(1+Inputs!$E$17)^(AE$5-1)</f>
        <v>371.315</v>
      </c>
      <c r="AF16" s="23" t="n">
        <f aca="false">Inputs!$E$14*(1+Inputs!$E$17)^(AF$5-1)</f>
        <v>371.315</v>
      </c>
      <c r="AG16" s="23" t="n">
        <f aca="false">Inputs!$E$14*(1+Inputs!$E$17)^(AG$5-1)</f>
        <v>371.315</v>
      </c>
      <c r="AH16" s="23" t="n">
        <f aca="false">Inputs!$E$14*(1+Inputs!$E$17)^(AH$5-1)</f>
        <v>371.315</v>
      </c>
      <c r="AI16" s="23" t="n">
        <f aca="false">Inputs!$E$14*(1+Inputs!$E$17)^(AI$5-1)</f>
        <v>371.315</v>
      </c>
      <c r="AJ16" s="23" t="n">
        <f aca="false">Inputs!$E$14*(1+Inputs!$E$17)^(AJ$5-1)</f>
        <v>371.315</v>
      </c>
      <c r="AK16" s="23" t="n">
        <f aca="false">Inputs!$E$14*(1+Inputs!$E$17)^(AK$5-1)</f>
        <v>371.315</v>
      </c>
      <c r="AL16" s="23" t="n">
        <f aca="false">Inputs!$E$14*(1+Inputs!$E$17)^(AL$5-1)</f>
        <v>371.315</v>
      </c>
    </row>
    <row r="17" customFormat="false" ht="15" hidden="false" customHeight="false" outlineLevel="0" collapsed="false">
      <c r="A17" s="11" t="s">
        <v>163</v>
      </c>
      <c r="C17" s="23" t="n">
        <f aca="false">Inputs!$E$15*(1+Inputs!$E$17)^(C$5-1)</f>
        <v>175</v>
      </c>
      <c r="D17" s="23" t="n">
        <f aca="false">Inputs!$E$15*(1+Inputs!$E$17)^(D$5-1)</f>
        <v>175</v>
      </c>
      <c r="E17" s="23" t="n">
        <f aca="false">Inputs!$E$15*(1+Inputs!$E$17)^(E$5-1)</f>
        <v>175</v>
      </c>
      <c r="F17" s="23" t="n">
        <f aca="false">Inputs!$E$15*(1+Inputs!$E$17)^(F$5-1)</f>
        <v>175</v>
      </c>
      <c r="G17" s="23" t="n">
        <f aca="false">Inputs!$E$15*(1+Inputs!$E$17)^(G$5-1)</f>
        <v>175</v>
      </c>
      <c r="H17" s="23" t="n">
        <f aca="false">Inputs!$E$15*(1+Inputs!$E$17)^(H$5-1)</f>
        <v>175</v>
      </c>
      <c r="I17" s="23" t="n">
        <f aca="false">Inputs!$E$15*(1+Inputs!$E$17)^(I$5-1)</f>
        <v>175</v>
      </c>
      <c r="J17" s="23" t="n">
        <f aca="false">Inputs!$E$15*(1+Inputs!$E$17)^(J$5-1)</f>
        <v>175</v>
      </c>
      <c r="K17" s="23" t="n">
        <f aca="false">Inputs!$E$15*(1+Inputs!$E$17)^(K$5-1)</f>
        <v>175</v>
      </c>
      <c r="L17" s="23" t="n">
        <f aca="false">Inputs!$E$15*(1+Inputs!$E$17)^(L$5-1)</f>
        <v>175</v>
      </c>
      <c r="M17" s="23" t="n">
        <f aca="false">Inputs!$E$15*(1+Inputs!$E$17)^(M$5-1)</f>
        <v>175</v>
      </c>
      <c r="N17" s="23" t="n">
        <f aca="false">Inputs!$E$15*(1+Inputs!$E$17)^(N$5-1)</f>
        <v>175</v>
      </c>
      <c r="O17" s="23" t="n">
        <f aca="false">Inputs!$E$15*(1+Inputs!$E$17)^(O$5-1)</f>
        <v>180.25</v>
      </c>
      <c r="P17" s="23" t="n">
        <f aca="false">Inputs!$E$15*(1+Inputs!$E$17)^(P$5-1)</f>
        <v>180.25</v>
      </c>
      <c r="Q17" s="23" t="n">
        <f aca="false">Inputs!$E$15*(1+Inputs!$E$17)^(Q$5-1)</f>
        <v>180.25</v>
      </c>
      <c r="R17" s="23" t="n">
        <f aca="false">Inputs!$E$15*(1+Inputs!$E$17)^(R$5-1)</f>
        <v>180.25</v>
      </c>
      <c r="S17" s="23" t="n">
        <f aca="false">Inputs!$E$15*(1+Inputs!$E$17)^(S$5-1)</f>
        <v>180.25</v>
      </c>
      <c r="T17" s="23" t="n">
        <f aca="false">Inputs!$E$15*(1+Inputs!$E$17)^(T$5-1)</f>
        <v>180.25</v>
      </c>
      <c r="U17" s="23" t="n">
        <f aca="false">Inputs!$E$15*(1+Inputs!$E$17)^(U$5-1)</f>
        <v>180.25</v>
      </c>
      <c r="V17" s="23" t="n">
        <f aca="false">Inputs!$E$15*(1+Inputs!$E$17)^(V$5-1)</f>
        <v>180.25</v>
      </c>
      <c r="W17" s="23" t="n">
        <f aca="false">Inputs!$E$15*(1+Inputs!$E$17)^(W$5-1)</f>
        <v>180.25</v>
      </c>
      <c r="X17" s="23" t="n">
        <f aca="false">Inputs!$E$15*(1+Inputs!$E$17)^(X$5-1)</f>
        <v>180.25</v>
      </c>
      <c r="Y17" s="23" t="n">
        <f aca="false">Inputs!$E$15*(1+Inputs!$E$17)^(Y$5-1)</f>
        <v>180.25</v>
      </c>
      <c r="Z17" s="23" t="n">
        <f aca="false">Inputs!$E$15*(1+Inputs!$E$17)^(Z$5-1)</f>
        <v>180.25</v>
      </c>
      <c r="AA17" s="23" t="n">
        <f aca="false">Inputs!$E$15*(1+Inputs!$E$17)^(AA$5-1)</f>
        <v>185.6575</v>
      </c>
      <c r="AB17" s="23" t="n">
        <f aca="false">Inputs!$E$15*(1+Inputs!$E$17)^(AB$5-1)</f>
        <v>185.6575</v>
      </c>
      <c r="AC17" s="23" t="n">
        <f aca="false">Inputs!$E$15*(1+Inputs!$E$17)^(AC$5-1)</f>
        <v>185.6575</v>
      </c>
      <c r="AD17" s="23" t="n">
        <f aca="false">Inputs!$E$15*(1+Inputs!$E$17)^(AD$5-1)</f>
        <v>185.6575</v>
      </c>
      <c r="AE17" s="23" t="n">
        <f aca="false">Inputs!$E$15*(1+Inputs!$E$17)^(AE$5-1)</f>
        <v>185.6575</v>
      </c>
      <c r="AF17" s="23" t="n">
        <f aca="false">Inputs!$E$15*(1+Inputs!$E$17)^(AF$5-1)</f>
        <v>185.6575</v>
      </c>
      <c r="AG17" s="23" t="n">
        <f aca="false">Inputs!$E$15*(1+Inputs!$E$17)^(AG$5-1)</f>
        <v>185.6575</v>
      </c>
      <c r="AH17" s="23" t="n">
        <f aca="false">Inputs!$E$15*(1+Inputs!$E$17)^(AH$5-1)</f>
        <v>185.6575</v>
      </c>
      <c r="AI17" s="23" t="n">
        <f aca="false">Inputs!$E$15*(1+Inputs!$E$17)^(AI$5-1)</f>
        <v>185.6575</v>
      </c>
      <c r="AJ17" s="23" t="n">
        <f aca="false">Inputs!$E$15*(1+Inputs!$E$17)^(AJ$5-1)</f>
        <v>185.6575</v>
      </c>
      <c r="AK17" s="23" t="n">
        <f aca="false">Inputs!$E$15*(1+Inputs!$E$17)^(AK$5-1)</f>
        <v>185.6575</v>
      </c>
      <c r="AL17" s="23" t="n">
        <f aca="false">Inputs!$E$15*(1+Inputs!$E$17)^(AL$5-1)</f>
        <v>185.6575</v>
      </c>
    </row>
    <row r="18" customFormat="false" ht="15" hidden="false" customHeight="false" outlineLevel="0" collapsed="false">
      <c r="A18" s="11" t="s">
        <v>164</v>
      </c>
      <c r="C18" s="23" t="n">
        <f aca="false">Inputs!$E$16*(1+Inputs!$E$17)^(C$5-1)</f>
        <v>150</v>
      </c>
      <c r="D18" s="23" t="n">
        <f aca="false">Inputs!$E$16*(1+Inputs!$E$17)^(D$5-1)</f>
        <v>150</v>
      </c>
      <c r="E18" s="23" t="n">
        <f aca="false">Inputs!$E$16*(1+Inputs!$E$17)^(E$5-1)</f>
        <v>150</v>
      </c>
      <c r="F18" s="23" t="n">
        <f aca="false">Inputs!$E$16*(1+Inputs!$E$17)^(F$5-1)</f>
        <v>150</v>
      </c>
      <c r="G18" s="23" t="n">
        <f aca="false">Inputs!$E$16*(1+Inputs!$E$17)^(G$5-1)</f>
        <v>150</v>
      </c>
      <c r="H18" s="23" t="n">
        <f aca="false">Inputs!$E$16*(1+Inputs!$E$17)^(H$5-1)</f>
        <v>150</v>
      </c>
      <c r="I18" s="23" t="n">
        <f aca="false">Inputs!$E$16*(1+Inputs!$E$17)^(I$5-1)</f>
        <v>150</v>
      </c>
      <c r="J18" s="23" t="n">
        <f aca="false">Inputs!$E$16*(1+Inputs!$E$17)^(J$5-1)</f>
        <v>150</v>
      </c>
      <c r="K18" s="23" t="n">
        <f aca="false">Inputs!$E$16*(1+Inputs!$E$17)^(K$5-1)</f>
        <v>150</v>
      </c>
      <c r="L18" s="23" t="n">
        <f aca="false">Inputs!$E$16*(1+Inputs!$E$17)^(L$5-1)</f>
        <v>150</v>
      </c>
      <c r="M18" s="23" t="n">
        <f aca="false">Inputs!$E$16*(1+Inputs!$E$17)^(M$5-1)</f>
        <v>150</v>
      </c>
      <c r="N18" s="23" t="n">
        <f aca="false">Inputs!$E$16*(1+Inputs!$E$17)^(N$5-1)</f>
        <v>150</v>
      </c>
      <c r="O18" s="23" t="n">
        <f aca="false">Inputs!$E$16*(1+Inputs!$E$17)^(O$5-1)</f>
        <v>154.5</v>
      </c>
      <c r="P18" s="23" t="n">
        <f aca="false">Inputs!$E$16*(1+Inputs!$E$17)^(P$5-1)</f>
        <v>154.5</v>
      </c>
      <c r="Q18" s="23" t="n">
        <f aca="false">Inputs!$E$16*(1+Inputs!$E$17)^(Q$5-1)</f>
        <v>154.5</v>
      </c>
      <c r="R18" s="23" t="n">
        <f aca="false">Inputs!$E$16*(1+Inputs!$E$17)^(R$5-1)</f>
        <v>154.5</v>
      </c>
      <c r="S18" s="23" t="n">
        <f aca="false">Inputs!$E$16*(1+Inputs!$E$17)^(S$5-1)</f>
        <v>154.5</v>
      </c>
      <c r="T18" s="23" t="n">
        <f aca="false">Inputs!$E$16*(1+Inputs!$E$17)^(T$5-1)</f>
        <v>154.5</v>
      </c>
      <c r="U18" s="23" t="n">
        <f aca="false">Inputs!$E$16*(1+Inputs!$E$17)^(U$5-1)</f>
        <v>154.5</v>
      </c>
      <c r="V18" s="23" t="n">
        <f aca="false">Inputs!$E$16*(1+Inputs!$E$17)^(V$5-1)</f>
        <v>154.5</v>
      </c>
      <c r="W18" s="23" t="n">
        <f aca="false">Inputs!$E$16*(1+Inputs!$E$17)^(W$5-1)</f>
        <v>154.5</v>
      </c>
      <c r="X18" s="23" t="n">
        <f aca="false">Inputs!$E$16*(1+Inputs!$E$17)^(X$5-1)</f>
        <v>154.5</v>
      </c>
      <c r="Y18" s="23" t="n">
        <f aca="false">Inputs!$E$16*(1+Inputs!$E$17)^(Y$5-1)</f>
        <v>154.5</v>
      </c>
      <c r="Z18" s="23" t="n">
        <f aca="false">Inputs!$E$16*(1+Inputs!$E$17)^(Z$5-1)</f>
        <v>154.5</v>
      </c>
      <c r="AA18" s="23" t="n">
        <f aca="false">Inputs!$E$16*(1+Inputs!$E$17)^(AA$5-1)</f>
        <v>159.135</v>
      </c>
      <c r="AB18" s="23" t="n">
        <f aca="false">Inputs!$E$16*(1+Inputs!$E$17)^(AB$5-1)</f>
        <v>159.135</v>
      </c>
      <c r="AC18" s="23" t="n">
        <f aca="false">Inputs!$E$16*(1+Inputs!$E$17)^(AC$5-1)</f>
        <v>159.135</v>
      </c>
      <c r="AD18" s="23" t="n">
        <f aca="false">Inputs!$E$16*(1+Inputs!$E$17)^(AD$5-1)</f>
        <v>159.135</v>
      </c>
      <c r="AE18" s="23" t="n">
        <f aca="false">Inputs!$E$16*(1+Inputs!$E$17)^(AE$5-1)</f>
        <v>159.135</v>
      </c>
      <c r="AF18" s="23" t="n">
        <f aca="false">Inputs!$E$16*(1+Inputs!$E$17)^(AF$5-1)</f>
        <v>159.135</v>
      </c>
      <c r="AG18" s="23" t="n">
        <f aca="false">Inputs!$E$16*(1+Inputs!$E$17)^(AG$5-1)</f>
        <v>159.135</v>
      </c>
      <c r="AH18" s="23" t="n">
        <f aca="false">Inputs!$E$16*(1+Inputs!$E$17)^(AH$5-1)</f>
        <v>159.135</v>
      </c>
      <c r="AI18" s="23" t="n">
        <f aca="false">Inputs!$E$16*(1+Inputs!$E$17)^(AI$5-1)</f>
        <v>159.135</v>
      </c>
      <c r="AJ18" s="23" t="n">
        <f aca="false">Inputs!$E$16*(1+Inputs!$E$17)^(AJ$5-1)</f>
        <v>159.135</v>
      </c>
      <c r="AK18" s="23" t="n">
        <f aca="false">Inputs!$E$16*(1+Inputs!$E$17)^(AK$5-1)</f>
        <v>159.135</v>
      </c>
      <c r="AL18" s="23" t="n">
        <f aca="false">Inputs!$E$16*(1+Inputs!$E$17)^(AL$5-1)</f>
        <v>159.135</v>
      </c>
    </row>
    <row r="19" customFormat="false" ht="15" hidden="false" customHeight="false" outlineLevel="0" collapsed="false">
      <c r="A19" s="11" t="s">
        <v>29</v>
      </c>
      <c r="C19" s="22" t="n">
        <f aca="false">C10*C16+C11*C17+C12*C18</f>
        <v>411750</v>
      </c>
      <c r="D19" s="22" t="n">
        <f aca="false">D10*D16+D11*D17+D12*D18</f>
        <v>411750</v>
      </c>
      <c r="E19" s="22" t="n">
        <f aca="false">E10*E16+E11*E17+E12*E18</f>
        <v>411750</v>
      </c>
      <c r="F19" s="22" t="n">
        <f aca="false">F10*F16+F11*F17+F12*F18</f>
        <v>411750</v>
      </c>
      <c r="G19" s="22" t="n">
        <f aca="false">G10*G16+G11*G17+G12*G18</f>
        <v>411750</v>
      </c>
      <c r="H19" s="22" t="n">
        <f aca="false">H10*H16+H11*H17+H12*H18</f>
        <v>411750</v>
      </c>
      <c r="I19" s="22" t="n">
        <f aca="false">I10*I16+I11*I17+I12*I18</f>
        <v>411750</v>
      </c>
      <c r="J19" s="22" t="n">
        <f aca="false">J10*J16+J11*J17+J12*J18</f>
        <v>411750</v>
      </c>
      <c r="K19" s="22" t="n">
        <f aca="false">K10*K16+K11*K17+K12*K18</f>
        <v>411750</v>
      </c>
      <c r="L19" s="22" t="n">
        <f aca="false">L10*L16+L11*L17+L12*L18</f>
        <v>411750</v>
      </c>
      <c r="M19" s="22" t="n">
        <f aca="false">M10*M16+M11*M17+M12*M18</f>
        <v>411750</v>
      </c>
      <c r="N19" s="22" t="n">
        <f aca="false">N10*N16+N11*N17+N12*N18</f>
        <v>411750</v>
      </c>
      <c r="O19" s="22" t="n">
        <f aca="false">O10*O16+O11*O17+O12*O18</f>
        <v>533256.75</v>
      </c>
      <c r="P19" s="22" t="n">
        <f aca="false">P10*P16+P11*P17+P12*P18</f>
        <v>533256.75</v>
      </c>
      <c r="Q19" s="22" t="n">
        <f aca="false">Q10*Q16+Q11*Q17+Q12*Q18</f>
        <v>533256.75</v>
      </c>
      <c r="R19" s="22" t="n">
        <f aca="false">R10*R16+R11*R17+R12*R18</f>
        <v>533256.75</v>
      </c>
      <c r="S19" s="22" t="n">
        <f aca="false">S10*S16+S11*S17+S12*S18</f>
        <v>533256.75</v>
      </c>
      <c r="T19" s="22" t="n">
        <f aca="false">T10*T16+T11*T17+T12*T18</f>
        <v>533256.75</v>
      </c>
      <c r="U19" s="22" t="n">
        <f aca="false">U10*U16+U11*U17+U12*U18</f>
        <v>533256.75</v>
      </c>
      <c r="V19" s="22" t="n">
        <f aca="false">V10*V16+V11*V17+V12*V18</f>
        <v>533256.75</v>
      </c>
      <c r="W19" s="22" t="n">
        <f aca="false">W10*W16+W11*W17+W12*W18</f>
        <v>533256.75</v>
      </c>
      <c r="X19" s="22" t="n">
        <f aca="false">X10*X16+X11*X17+X12*X18</f>
        <v>533256.75</v>
      </c>
      <c r="Y19" s="22" t="n">
        <f aca="false">Y10*Y16+Y11*Y17+Y12*Y18</f>
        <v>533256.75</v>
      </c>
      <c r="Z19" s="22" t="n">
        <f aca="false">Z10*Z16+Z11*Z17+Z12*Z18</f>
        <v>533256.75</v>
      </c>
      <c r="AA19" s="22" t="n">
        <f aca="false">AA10*AA16+AA11*AA17+AA12*AA18</f>
        <v>691688.23425</v>
      </c>
      <c r="AB19" s="22" t="n">
        <f aca="false">AB10*AB16+AB11*AB17+AB12*AB18</f>
        <v>691688.23425</v>
      </c>
      <c r="AC19" s="22" t="n">
        <f aca="false">AC10*AC16+AC11*AC17+AC12*AC18</f>
        <v>691688.23425</v>
      </c>
      <c r="AD19" s="22" t="n">
        <f aca="false">AD10*AD16+AD11*AD17+AD12*AD18</f>
        <v>691688.23425</v>
      </c>
      <c r="AE19" s="22" t="n">
        <f aca="false">AE10*AE16+AE11*AE17+AE12*AE18</f>
        <v>691688.23425</v>
      </c>
      <c r="AF19" s="22" t="n">
        <f aca="false">AF10*AF16+AF11*AF17+AF12*AF18</f>
        <v>691688.23425</v>
      </c>
      <c r="AG19" s="22" t="n">
        <f aca="false">AG10*AG16+AG11*AG17+AG12*AG18</f>
        <v>691688.23425</v>
      </c>
      <c r="AH19" s="22" t="n">
        <f aca="false">AH10*AH16+AH11*AH17+AH12*AH18</f>
        <v>691688.23425</v>
      </c>
      <c r="AI19" s="22" t="n">
        <f aca="false">AI10*AI16+AI11*AI17+AI12*AI18</f>
        <v>691688.23425</v>
      </c>
      <c r="AJ19" s="22" t="n">
        <f aca="false">AJ10*AJ16+AJ11*AJ17+AJ12*AJ18</f>
        <v>691688.23425</v>
      </c>
      <c r="AK19" s="22" t="n">
        <f aca="false">AK10*AK16+AK11*AK17+AK12*AK18</f>
        <v>691688.23425</v>
      </c>
      <c r="AL19" s="22" t="n">
        <f aca="false">AL10*AL16+AL11*AL17+AL12*AL18</f>
        <v>691688.23425</v>
      </c>
    </row>
    <row r="20" customFormat="false" ht="15" hidden="false" customHeight="false" outlineLevel="0" collapsed="false">
      <c r="A20" s="11" t="s">
        <v>31</v>
      </c>
      <c r="C20" s="22" t="n">
        <f aca="false">C19*Inputs!$E$20*(1-Inputs!$E$21)</f>
        <v>148230</v>
      </c>
      <c r="D20" s="22" t="n">
        <f aca="false">D19*Inputs!$E$20*(1-Inputs!$E$21)</f>
        <v>148230</v>
      </c>
      <c r="E20" s="22" t="n">
        <f aca="false">E19*Inputs!$E$20*(1-Inputs!$E$21)</f>
        <v>148230</v>
      </c>
      <c r="F20" s="22" t="n">
        <f aca="false">F19*Inputs!$E$20*(1-Inputs!$E$21)</f>
        <v>148230</v>
      </c>
      <c r="G20" s="22" t="n">
        <f aca="false">G19*Inputs!$E$20*(1-Inputs!$E$21)</f>
        <v>148230</v>
      </c>
      <c r="H20" s="22" t="n">
        <f aca="false">H19*Inputs!$E$20*(1-Inputs!$E$21)</f>
        <v>148230</v>
      </c>
      <c r="I20" s="22" t="n">
        <f aca="false">I19*Inputs!$E$20*(1-Inputs!$E$21)</f>
        <v>148230</v>
      </c>
      <c r="J20" s="22" t="n">
        <f aca="false">J19*Inputs!$E$20*(1-Inputs!$E$21)</f>
        <v>148230</v>
      </c>
      <c r="K20" s="22" t="n">
        <f aca="false">K19*Inputs!$E$20*(1-Inputs!$E$21)</f>
        <v>148230</v>
      </c>
      <c r="L20" s="22" t="n">
        <f aca="false">L19*Inputs!$E$20*(1-Inputs!$E$21)</f>
        <v>148230</v>
      </c>
      <c r="M20" s="22" t="n">
        <f aca="false">M19*Inputs!$E$20*(1-Inputs!$E$21)</f>
        <v>148230</v>
      </c>
      <c r="N20" s="22" t="n">
        <f aca="false">N19*Inputs!$E$20*(1-Inputs!$E$21)</f>
        <v>148230</v>
      </c>
      <c r="O20" s="22" t="n">
        <f aca="false">O19*Inputs!$E$20*(1-Inputs!$E$21)</f>
        <v>191972.43</v>
      </c>
      <c r="P20" s="22" t="n">
        <f aca="false">P19*Inputs!$E$20*(1-Inputs!$E$21)</f>
        <v>191972.43</v>
      </c>
      <c r="Q20" s="22" t="n">
        <f aca="false">Q19*Inputs!$E$20*(1-Inputs!$E$21)</f>
        <v>191972.43</v>
      </c>
      <c r="R20" s="22" t="n">
        <f aca="false">R19*Inputs!$E$20*(1-Inputs!$E$21)</f>
        <v>191972.43</v>
      </c>
      <c r="S20" s="22" t="n">
        <f aca="false">S19*Inputs!$E$20*(1-Inputs!$E$21)</f>
        <v>191972.43</v>
      </c>
      <c r="T20" s="22" t="n">
        <f aca="false">T19*Inputs!$E$20*(1-Inputs!$E$21)</f>
        <v>191972.43</v>
      </c>
      <c r="U20" s="22" t="n">
        <f aca="false">U19*Inputs!$E$20*(1-Inputs!$E$21)</f>
        <v>191972.43</v>
      </c>
      <c r="V20" s="22" t="n">
        <f aca="false">V19*Inputs!$E$20*(1-Inputs!$E$21)</f>
        <v>191972.43</v>
      </c>
      <c r="W20" s="22" t="n">
        <f aca="false">W19*Inputs!$E$20*(1-Inputs!$E$21)</f>
        <v>191972.43</v>
      </c>
      <c r="X20" s="22" t="n">
        <f aca="false">X19*Inputs!$E$20*(1-Inputs!$E$21)</f>
        <v>191972.43</v>
      </c>
      <c r="Y20" s="22" t="n">
        <f aca="false">Y19*Inputs!$E$20*(1-Inputs!$E$21)</f>
        <v>191972.43</v>
      </c>
      <c r="Z20" s="22" t="n">
        <f aca="false">Z19*Inputs!$E$20*(1-Inputs!$E$21)</f>
        <v>191972.43</v>
      </c>
      <c r="AA20" s="22" t="n">
        <f aca="false">AA19*Inputs!$E$20*(1-Inputs!$E$21)</f>
        <v>249007.76433</v>
      </c>
      <c r="AB20" s="22" t="n">
        <f aca="false">AB19*Inputs!$E$20*(1-Inputs!$E$21)</f>
        <v>249007.76433</v>
      </c>
      <c r="AC20" s="22" t="n">
        <f aca="false">AC19*Inputs!$E$20*(1-Inputs!$E$21)</f>
        <v>249007.76433</v>
      </c>
      <c r="AD20" s="22" t="n">
        <f aca="false">AD19*Inputs!$E$20*(1-Inputs!$E$21)</f>
        <v>249007.76433</v>
      </c>
      <c r="AE20" s="22" t="n">
        <f aca="false">AE19*Inputs!$E$20*(1-Inputs!$E$21)</f>
        <v>249007.76433</v>
      </c>
      <c r="AF20" s="22" t="n">
        <f aca="false">AF19*Inputs!$E$20*(1-Inputs!$E$21)</f>
        <v>249007.76433</v>
      </c>
      <c r="AG20" s="22" t="n">
        <f aca="false">AG19*Inputs!$E$20*(1-Inputs!$E$21)</f>
        <v>249007.76433</v>
      </c>
      <c r="AH20" s="22" t="n">
        <f aca="false">AH19*Inputs!$E$20*(1-Inputs!$E$21)</f>
        <v>249007.76433</v>
      </c>
      <c r="AI20" s="22" t="n">
        <f aca="false">AI19*Inputs!$E$20*(1-Inputs!$E$21)</f>
        <v>249007.76433</v>
      </c>
      <c r="AJ20" s="22" t="n">
        <f aca="false">AJ19*Inputs!$E$20*(1-Inputs!$E$21)</f>
        <v>249007.76433</v>
      </c>
      <c r="AK20" s="22" t="n">
        <f aca="false">AK19*Inputs!$E$20*(1-Inputs!$E$21)</f>
        <v>249007.76433</v>
      </c>
      <c r="AL20" s="22" t="n">
        <f aca="false">AL19*Inputs!$E$20*(1-Inputs!$E$21)</f>
        <v>249007.76433</v>
      </c>
    </row>
    <row r="21" customFormat="false" ht="15" hidden="false" customHeight="false" outlineLevel="0" collapsed="false">
      <c r="A21" s="11" t="s">
        <v>165</v>
      </c>
      <c r="C21" s="22" t="n">
        <f aca="false">C19*(1-Inputs!$E$20)*Inputs!$E$22</f>
        <v>227286</v>
      </c>
      <c r="D21" s="22" t="n">
        <f aca="false">D19*(1-Inputs!$E$20)*Inputs!$E$22</f>
        <v>227286</v>
      </c>
      <c r="E21" s="22" t="n">
        <f aca="false">E19*(1-Inputs!$E$20)*Inputs!$E$22</f>
        <v>227286</v>
      </c>
      <c r="F21" s="22" t="n">
        <f aca="false">F19*(1-Inputs!$E$20)*Inputs!$E$22</f>
        <v>227286</v>
      </c>
      <c r="G21" s="22" t="n">
        <f aca="false">G19*(1-Inputs!$E$20)*Inputs!$E$22</f>
        <v>227286</v>
      </c>
      <c r="H21" s="22" t="n">
        <f aca="false">H19*(1-Inputs!$E$20)*Inputs!$E$22</f>
        <v>227286</v>
      </c>
      <c r="I21" s="22" t="n">
        <f aca="false">I19*(1-Inputs!$E$20)*Inputs!$E$22</f>
        <v>227286</v>
      </c>
      <c r="J21" s="22" t="n">
        <f aca="false">J19*(1-Inputs!$E$20)*Inputs!$E$22</f>
        <v>227286</v>
      </c>
      <c r="K21" s="22" t="n">
        <f aca="false">K19*(1-Inputs!$E$20)*Inputs!$E$22</f>
        <v>227286</v>
      </c>
      <c r="L21" s="22" t="n">
        <f aca="false">L19*(1-Inputs!$E$20)*Inputs!$E$22</f>
        <v>227286</v>
      </c>
      <c r="M21" s="22" t="n">
        <f aca="false">M19*(1-Inputs!$E$20)*Inputs!$E$22</f>
        <v>227286</v>
      </c>
      <c r="N21" s="22" t="n">
        <f aca="false">N19*(1-Inputs!$E$20)*Inputs!$E$22</f>
        <v>227286</v>
      </c>
      <c r="O21" s="22" t="n">
        <f aca="false">O19*(1-Inputs!$E$20)*Inputs!$E$22</f>
        <v>294357.726</v>
      </c>
      <c r="P21" s="22" t="n">
        <f aca="false">P19*(1-Inputs!$E$20)*Inputs!$E$22</f>
        <v>294357.726</v>
      </c>
      <c r="Q21" s="22" t="n">
        <f aca="false">Q19*(1-Inputs!$E$20)*Inputs!$E$22</f>
        <v>294357.726</v>
      </c>
      <c r="R21" s="22" t="n">
        <f aca="false">R19*(1-Inputs!$E$20)*Inputs!$E$22</f>
        <v>294357.726</v>
      </c>
      <c r="S21" s="22" t="n">
        <f aca="false">S19*(1-Inputs!$E$20)*Inputs!$E$22</f>
        <v>294357.726</v>
      </c>
      <c r="T21" s="22" t="n">
        <f aca="false">T19*(1-Inputs!$E$20)*Inputs!$E$22</f>
        <v>294357.726</v>
      </c>
      <c r="U21" s="22" t="n">
        <f aca="false">U19*(1-Inputs!$E$20)*Inputs!$E$22</f>
        <v>294357.726</v>
      </c>
      <c r="V21" s="22" t="n">
        <f aca="false">V19*(1-Inputs!$E$20)*Inputs!$E$22</f>
        <v>294357.726</v>
      </c>
      <c r="W21" s="22" t="n">
        <f aca="false">W19*(1-Inputs!$E$20)*Inputs!$E$22</f>
        <v>294357.726</v>
      </c>
      <c r="X21" s="22" t="n">
        <f aca="false">X19*(1-Inputs!$E$20)*Inputs!$E$22</f>
        <v>294357.726</v>
      </c>
      <c r="Y21" s="22" t="n">
        <f aca="false">Y19*(1-Inputs!$E$20)*Inputs!$E$22</f>
        <v>294357.726</v>
      </c>
      <c r="Z21" s="22" t="n">
        <f aca="false">Z19*(1-Inputs!$E$20)*Inputs!$E$22</f>
        <v>294357.726</v>
      </c>
      <c r="AA21" s="22" t="n">
        <f aca="false">AA19*(1-Inputs!$E$20)*Inputs!$E$22</f>
        <v>381811.905306</v>
      </c>
      <c r="AB21" s="22" t="n">
        <f aca="false">AB19*(1-Inputs!$E$20)*Inputs!$E$22</f>
        <v>381811.905306</v>
      </c>
      <c r="AC21" s="22" t="n">
        <f aca="false">AC19*(1-Inputs!$E$20)*Inputs!$E$22</f>
        <v>381811.905306</v>
      </c>
      <c r="AD21" s="22" t="n">
        <f aca="false">AD19*(1-Inputs!$E$20)*Inputs!$E$22</f>
        <v>381811.905306</v>
      </c>
      <c r="AE21" s="22" t="n">
        <f aca="false">AE19*(1-Inputs!$E$20)*Inputs!$E$22</f>
        <v>381811.905306</v>
      </c>
      <c r="AF21" s="22" t="n">
        <f aca="false">AF19*(1-Inputs!$E$20)*Inputs!$E$22</f>
        <v>381811.905306</v>
      </c>
      <c r="AG21" s="22" t="n">
        <f aca="false">AG19*(1-Inputs!$E$20)*Inputs!$E$22</f>
        <v>381811.905306</v>
      </c>
      <c r="AH21" s="22" t="n">
        <f aca="false">AH19*(1-Inputs!$E$20)*Inputs!$E$22</f>
        <v>381811.905306</v>
      </c>
      <c r="AI21" s="22" t="n">
        <f aca="false">AI19*(1-Inputs!$E$20)*Inputs!$E$22</f>
        <v>381811.905306</v>
      </c>
      <c r="AJ21" s="22" t="n">
        <f aca="false">AJ19*(1-Inputs!$E$20)*Inputs!$E$22</f>
        <v>381811.905306</v>
      </c>
      <c r="AK21" s="22" t="n">
        <f aca="false">AK19*(1-Inputs!$E$20)*Inputs!$E$22</f>
        <v>381811.905306</v>
      </c>
      <c r="AL21" s="22" t="n">
        <f aca="false">AL19*(1-Inputs!$E$20)*Inputs!$E$22</f>
        <v>381811.905306</v>
      </c>
    </row>
    <row r="22" customFormat="false" ht="15" hidden="false" customHeight="false" outlineLevel="0" collapsed="false">
      <c r="A22" s="4" t="s">
        <v>30</v>
      </c>
      <c r="C22" s="34" t="n">
        <f aca="false">C20+C21</f>
        <v>375516</v>
      </c>
      <c r="D22" s="34" t="n">
        <f aca="false">D20+D21</f>
        <v>375516</v>
      </c>
      <c r="E22" s="34" t="n">
        <f aca="false">E20+E21</f>
        <v>375516</v>
      </c>
      <c r="F22" s="34" t="n">
        <f aca="false">F20+F21</f>
        <v>375516</v>
      </c>
      <c r="G22" s="34" t="n">
        <f aca="false">G20+G21</f>
        <v>375516</v>
      </c>
      <c r="H22" s="34" t="n">
        <f aca="false">H20+H21</f>
        <v>375516</v>
      </c>
      <c r="I22" s="34" t="n">
        <f aca="false">I20+I21</f>
        <v>375516</v>
      </c>
      <c r="J22" s="34" t="n">
        <f aca="false">J20+J21</f>
        <v>375516</v>
      </c>
      <c r="K22" s="34" t="n">
        <f aca="false">K20+K21</f>
        <v>375516</v>
      </c>
      <c r="L22" s="34" t="n">
        <f aca="false">L20+L21</f>
        <v>375516</v>
      </c>
      <c r="M22" s="34" t="n">
        <f aca="false">M20+M21</f>
        <v>375516</v>
      </c>
      <c r="N22" s="34" t="n">
        <f aca="false">N20+N21</f>
        <v>375516</v>
      </c>
      <c r="O22" s="34" t="n">
        <f aca="false">O20+O21</f>
        <v>486330.156</v>
      </c>
      <c r="P22" s="34" t="n">
        <f aca="false">P20+P21</f>
        <v>486330.156</v>
      </c>
      <c r="Q22" s="34" t="n">
        <f aca="false">Q20+Q21</f>
        <v>486330.156</v>
      </c>
      <c r="R22" s="34" t="n">
        <f aca="false">R20+R21</f>
        <v>486330.156</v>
      </c>
      <c r="S22" s="34" t="n">
        <f aca="false">S20+S21</f>
        <v>486330.156</v>
      </c>
      <c r="T22" s="34" t="n">
        <f aca="false">T20+T21</f>
        <v>486330.156</v>
      </c>
      <c r="U22" s="34" t="n">
        <f aca="false">U20+U21</f>
        <v>486330.156</v>
      </c>
      <c r="V22" s="34" t="n">
        <f aca="false">V20+V21</f>
        <v>486330.156</v>
      </c>
      <c r="W22" s="34" t="n">
        <f aca="false">W20+W21</f>
        <v>486330.156</v>
      </c>
      <c r="X22" s="34" t="n">
        <f aca="false">X20+X21</f>
        <v>486330.156</v>
      </c>
      <c r="Y22" s="34" t="n">
        <f aca="false">Y20+Y21</f>
        <v>486330.156</v>
      </c>
      <c r="Z22" s="34" t="n">
        <f aca="false">Z20+Z21</f>
        <v>486330.156</v>
      </c>
      <c r="AA22" s="34" t="n">
        <f aca="false">AA20+AA21</f>
        <v>630819.669636</v>
      </c>
      <c r="AB22" s="34" t="n">
        <f aca="false">AB20+AB21</f>
        <v>630819.669636</v>
      </c>
      <c r="AC22" s="34" t="n">
        <f aca="false">AC20+AC21</f>
        <v>630819.669636</v>
      </c>
      <c r="AD22" s="34" t="n">
        <f aca="false">AD20+AD21</f>
        <v>630819.669636</v>
      </c>
      <c r="AE22" s="34" t="n">
        <f aca="false">AE20+AE21</f>
        <v>630819.669636</v>
      </c>
      <c r="AF22" s="34" t="n">
        <f aca="false">AF20+AF21</f>
        <v>630819.669636</v>
      </c>
      <c r="AG22" s="34" t="n">
        <f aca="false">AG20+AG21</f>
        <v>630819.669636</v>
      </c>
      <c r="AH22" s="34" t="n">
        <f aca="false">AH20+AH21</f>
        <v>630819.669636</v>
      </c>
      <c r="AI22" s="34" t="n">
        <f aca="false">AI20+AI21</f>
        <v>630819.669636</v>
      </c>
      <c r="AJ22" s="34" t="n">
        <f aca="false">AJ20+AJ21</f>
        <v>630819.669636</v>
      </c>
      <c r="AK22" s="34" t="n">
        <f aca="false">AK20+AK21</f>
        <v>630819.669636</v>
      </c>
      <c r="AL22" s="34" t="n">
        <f aca="false">AL20+AL21</f>
        <v>630819.669636</v>
      </c>
    </row>
    <row r="24" customFormat="false" ht="15" hidden="false" customHeight="false" outlineLevel="0" collapsed="false">
      <c r="A24" s="7" t="s">
        <v>166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customFormat="false" ht="15" hidden="false" customHeight="false" outlineLevel="0" collapsed="false">
      <c r="A25" s="11" t="s">
        <v>36</v>
      </c>
      <c r="C25" s="22" t="n">
        <f aca="false">Headcount!C15+Headcount!C16</f>
        <v>-178000</v>
      </c>
      <c r="D25" s="22" t="n">
        <f aca="false">Headcount!D15+Headcount!D16</f>
        <v>-178000</v>
      </c>
      <c r="E25" s="22" t="n">
        <f aca="false">Headcount!E15+Headcount!E16</f>
        <v>-178000</v>
      </c>
      <c r="F25" s="22" t="n">
        <f aca="false">Headcount!F15+Headcount!F16</f>
        <v>-178000</v>
      </c>
      <c r="G25" s="22" t="n">
        <f aca="false">Headcount!G15+Headcount!G16</f>
        <v>-178000</v>
      </c>
      <c r="H25" s="22" t="n">
        <f aca="false">Headcount!H15+Headcount!H16</f>
        <v>-178000</v>
      </c>
      <c r="I25" s="22" t="n">
        <f aca="false">Headcount!I15+Headcount!I16</f>
        <v>-178000</v>
      </c>
      <c r="J25" s="22" t="n">
        <f aca="false">Headcount!J15+Headcount!J16</f>
        <v>-178000</v>
      </c>
      <c r="K25" s="22" t="n">
        <f aca="false">Headcount!K15+Headcount!K16</f>
        <v>-178000</v>
      </c>
      <c r="L25" s="22" t="n">
        <f aca="false">Headcount!L15+Headcount!L16</f>
        <v>-178000</v>
      </c>
      <c r="M25" s="22" t="n">
        <f aca="false">Headcount!M15+Headcount!M16</f>
        <v>-178000</v>
      </c>
      <c r="N25" s="22" t="n">
        <f aca="false">Headcount!N15+Headcount!N16</f>
        <v>-178000</v>
      </c>
      <c r="O25" s="22" t="n">
        <f aca="false">Headcount!O15+Headcount!O16</f>
        <v>-231750</v>
      </c>
      <c r="P25" s="22" t="n">
        <f aca="false">Headcount!P15+Headcount!P16</f>
        <v>-231750</v>
      </c>
      <c r="Q25" s="22" t="n">
        <f aca="false">Headcount!Q15+Headcount!Q16</f>
        <v>-231750</v>
      </c>
      <c r="R25" s="22" t="n">
        <f aca="false">Headcount!R15+Headcount!R16</f>
        <v>-231750</v>
      </c>
      <c r="S25" s="22" t="n">
        <f aca="false">Headcount!S15+Headcount!S16</f>
        <v>-231750</v>
      </c>
      <c r="T25" s="22" t="n">
        <f aca="false">Headcount!T15+Headcount!T16</f>
        <v>-231750</v>
      </c>
      <c r="U25" s="22" t="n">
        <f aca="false">Headcount!U15+Headcount!U16</f>
        <v>-231750</v>
      </c>
      <c r="V25" s="22" t="n">
        <f aca="false">Headcount!V15+Headcount!V16</f>
        <v>-231750</v>
      </c>
      <c r="W25" s="22" t="n">
        <f aca="false">Headcount!W15+Headcount!W16</f>
        <v>-231750</v>
      </c>
      <c r="X25" s="22" t="n">
        <f aca="false">Headcount!X15+Headcount!X16</f>
        <v>-231750</v>
      </c>
      <c r="Y25" s="22" t="n">
        <f aca="false">Headcount!Y15+Headcount!Y16</f>
        <v>-231750</v>
      </c>
      <c r="Z25" s="22" t="n">
        <f aca="false">Headcount!Z15+Headcount!Z16</f>
        <v>-231750</v>
      </c>
      <c r="AA25" s="22" t="n">
        <f aca="false">Headcount!AA15+Headcount!AA16</f>
        <v>-302165.538</v>
      </c>
      <c r="AB25" s="22" t="n">
        <f aca="false">Headcount!AB15+Headcount!AB16</f>
        <v>-302165.538</v>
      </c>
      <c r="AC25" s="22" t="n">
        <f aca="false">Headcount!AC15+Headcount!AC16</f>
        <v>-302165.538</v>
      </c>
      <c r="AD25" s="22" t="n">
        <f aca="false">Headcount!AD15+Headcount!AD16</f>
        <v>-302165.538</v>
      </c>
      <c r="AE25" s="22" t="n">
        <f aca="false">Headcount!AE15+Headcount!AE16</f>
        <v>-302165.538</v>
      </c>
      <c r="AF25" s="22" t="n">
        <f aca="false">Headcount!AF15+Headcount!AF16</f>
        <v>-302165.538</v>
      </c>
      <c r="AG25" s="22" t="n">
        <f aca="false">Headcount!AG15+Headcount!AG16</f>
        <v>-302165.538</v>
      </c>
      <c r="AH25" s="22" t="n">
        <f aca="false">Headcount!AH15+Headcount!AH16</f>
        <v>-302165.538</v>
      </c>
      <c r="AI25" s="22" t="n">
        <f aca="false">Headcount!AI15+Headcount!AI16</f>
        <v>-302165.538</v>
      </c>
      <c r="AJ25" s="22" t="n">
        <f aca="false">Headcount!AJ15+Headcount!AJ16</f>
        <v>-302165.538</v>
      </c>
      <c r="AK25" s="22" t="n">
        <f aca="false">Headcount!AK15+Headcount!AK16</f>
        <v>-302165.538</v>
      </c>
      <c r="AL25" s="22" t="n">
        <f aca="false">Headcount!AL15+Headcount!AL16</f>
        <v>-302165.538</v>
      </c>
    </row>
    <row r="26" customFormat="false" ht="15" hidden="false" customHeight="false" outlineLevel="0" collapsed="false">
      <c r="A26" s="11" t="s">
        <v>37</v>
      </c>
      <c r="C26" s="22" t="n">
        <f aca="false">-C12*Inputs!$E$25*(1+Inputs!$E$51)^(C$5-1)</f>
        <v>-36000</v>
      </c>
      <c r="D26" s="22" t="n">
        <f aca="false">-D12*Inputs!$E$25*(1+Inputs!$E$51)^(D$5-1)</f>
        <v>-36000</v>
      </c>
      <c r="E26" s="22" t="n">
        <f aca="false">-E12*Inputs!$E$25*(1+Inputs!$E$51)^(E$5-1)</f>
        <v>-36000</v>
      </c>
      <c r="F26" s="22" t="n">
        <f aca="false">-F12*Inputs!$E$25*(1+Inputs!$E$51)^(F$5-1)</f>
        <v>-36000</v>
      </c>
      <c r="G26" s="22" t="n">
        <f aca="false">-G12*Inputs!$E$25*(1+Inputs!$E$51)^(G$5-1)</f>
        <v>-36000</v>
      </c>
      <c r="H26" s="22" t="n">
        <f aca="false">-H12*Inputs!$E$25*(1+Inputs!$E$51)^(H$5-1)</f>
        <v>-36000</v>
      </c>
      <c r="I26" s="22" t="n">
        <f aca="false">-I12*Inputs!$E$25*(1+Inputs!$E$51)^(I$5-1)</f>
        <v>-36000</v>
      </c>
      <c r="J26" s="22" t="n">
        <f aca="false">-J12*Inputs!$E$25*(1+Inputs!$E$51)^(J$5-1)</f>
        <v>-36000</v>
      </c>
      <c r="K26" s="22" t="n">
        <f aca="false">-K12*Inputs!$E$25*(1+Inputs!$E$51)^(K$5-1)</f>
        <v>-36000</v>
      </c>
      <c r="L26" s="22" t="n">
        <f aca="false">-L12*Inputs!$E$25*(1+Inputs!$E$51)^(L$5-1)</f>
        <v>-36000</v>
      </c>
      <c r="M26" s="22" t="n">
        <f aca="false">-M12*Inputs!$E$25*(1+Inputs!$E$51)^(M$5-1)</f>
        <v>-36000</v>
      </c>
      <c r="N26" s="22" t="n">
        <f aca="false">-N12*Inputs!$E$25*(1+Inputs!$E$51)^(N$5-1)</f>
        <v>-36000</v>
      </c>
      <c r="O26" s="22" t="n">
        <f aca="false">-O12*Inputs!$E$25*(1+Inputs!$E$51)^(O$5-1)</f>
        <v>-44496</v>
      </c>
      <c r="P26" s="22" t="n">
        <f aca="false">-P12*Inputs!$E$25*(1+Inputs!$E$51)^(P$5-1)</f>
        <v>-44496</v>
      </c>
      <c r="Q26" s="22" t="n">
        <f aca="false">-Q12*Inputs!$E$25*(1+Inputs!$E$51)^(Q$5-1)</f>
        <v>-44496</v>
      </c>
      <c r="R26" s="22" t="n">
        <f aca="false">-R12*Inputs!$E$25*(1+Inputs!$E$51)^(R$5-1)</f>
        <v>-44496</v>
      </c>
      <c r="S26" s="22" t="n">
        <f aca="false">-S12*Inputs!$E$25*(1+Inputs!$E$51)^(S$5-1)</f>
        <v>-44496</v>
      </c>
      <c r="T26" s="22" t="n">
        <f aca="false">-T12*Inputs!$E$25*(1+Inputs!$E$51)^(T$5-1)</f>
        <v>-44496</v>
      </c>
      <c r="U26" s="22" t="n">
        <f aca="false">-U12*Inputs!$E$25*(1+Inputs!$E$51)^(U$5-1)</f>
        <v>-44496</v>
      </c>
      <c r="V26" s="22" t="n">
        <f aca="false">-V12*Inputs!$E$25*(1+Inputs!$E$51)^(V$5-1)</f>
        <v>-44496</v>
      </c>
      <c r="W26" s="22" t="n">
        <f aca="false">-W12*Inputs!$E$25*(1+Inputs!$E$51)^(W$5-1)</f>
        <v>-44496</v>
      </c>
      <c r="X26" s="22" t="n">
        <f aca="false">-X12*Inputs!$E$25*(1+Inputs!$E$51)^(X$5-1)</f>
        <v>-44496</v>
      </c>
      <c r="Y26" s="22" t="n">
        <f aca="false">-Y12*Inputs!$E$25*(1+Inputs!$E$51)^(Y$5-1)</f>
        <v>-44496</v>
      </c>
      <c r="Z26" s="22" t="n">
        <f aca="false">-Z12*Inputs!$E$25*(1+Inputs!$E$51)^(Z$5-1)</f>
        <v>-44496</v>
      </c>
      <c r="AA26" s="22" t="n">
        <f aca="false">-AA12*Inputs!$E$25*(1+Inputs!$E$51)^(AA$5-1)</f>
        <v>-54997.056</v>
      </c>
      <c r="AB26" s="22" t="n">
        <f aca="false">-AB12*Inputs!$E$25*(1+Inputs!$E$51)^(AB$5-1)</f>
        <v>-54997.056</v>
      </c>
      <c r="AC26" s="22" t="n">
        <f aca="false">-AC12*Inputs!$E$25*(1+Inputs!$E$51)^(AC$5-1)</f>
        <v>-54997.056</v>
      </c>
      <c r="AD26" s="22" t="n">
        <f aca="false">-AD12*Inputs!$E$25*(1+Inputs!$E$51)^(AD$5-1)</f>
        <v>-54997.056</v>
      </c>
      <c r="AE26" s="22" t="n">
        <f aca="false">-AE12*Inputs!$E$25*(1+Inputs!$E$51)^(AE$5-1)</f>
        <v>-54997.056</v>
      </c>
      <c r="AF26" s="22" t="n">
        <f aca="false">-AF12*Inputs!$E$25*(1+Inputs!$E$51)^(AF$5-1)</f>
        <v>-54997.056</v>
      </c>
      <c r="AG26" s="22" t="n">
        <f aca="false">-AG12*Inputs!$E$25*(1+Inputs!$E$51)^(AG$5-1)</f>
        <v>-54997.056</v>
      </c>
      <c r="AH26" s="22" t="n">
        <f aca="false">-AH12*Inputs!$E$25*(1+Inputs!$E$51)^(AH$5-1)</f>
        <v>-54997.056</v>
      </c>
      <c r="AI26" s="22" t="n">
        <f aca="false">-AI12*Inputs!$E$25*(1+Inputs!$E$51)^(AI$5-1)</f>
        <v>-54997.056</v>
      </c>
      <c r="AJ26" s="22" t="n">
        <f aca="false">-AJ12*Inputs!$E$25*(1+Inputs!$E$51)^(AJ$5-1)</f>
        <v>-54997.056</v>
      </c>
      <c r="AK26" s="22" t="n">
        <f aca="false">-AK12*Inputs!$E$25*(1+Inputs!$E$51)^(AK$5-1)</f>
        <v>-54997.056</v>
      </c>
      <c r="AL26" s="22" t="n">
        <f aca="false">-AL12*Inputs!$E$25*(1+Inputs!$E$51)^(AL$5-1)</f>
        <v>-54997.056</v>
      </c>
    </row>
    <row r="27" customFormat="false" ht="15" hidden="false" customHeight="false" outlineLevel="0" collapsed="false">
      <c r="A27" s="11" t="s">
        <v>167</v>
      </c>
      <c r="C27" s="22" t="n">
        <f aca="false">-C22*Inputs!$E$26</f>
        <v>-11265.48</v>
      </c>
      <c r="D27" s="22" t="n">
        <f aca="false">-D22*Inputs!$E$26</f>
        <v>-11265.48</v>
      </c>
      <c r="E27" s="22" t="n">
        <f aca="false">-E22*Inputs!$E$26</f>
        <v>-11265.48</v>
      </c>
      <c r="F27" s="22" t="n">
        <f aca="false">-F22*Inputs!$E$26</f>
        <v>-11265.48</v>
      </c>
      <c r="G27" s="22" t="n">
        <f aca="false">-G22*Inputs!$E$26</f>
        <v>-11265.48</v>
      </c>
      <c r="H27" s="22" t="n">
        <f aca="false">-H22*Inputs!$E$26</f>
        <v>-11265.48</v>
      </c>
      <c r="I27" s="22" t="n">
        <f aca="false">-I22*Inputs!$E$26</f>
        <v>-11265.48</v>
      </c>
      <c r="J27" s="22" t="n">
        <f aca="false">-J22*Inputs!$E$26</f>
        <v>-11265.48</v>
      </c>
      <c r="K27" s="22" t="n">
        <f aca="false">-K22*Inputs!$E$26</f>
        <v>-11265.48</v>
      </c>
      <c r="L27" s="22" t="n">
        <f aca="false">-L22*Inputs!$E$26</f>
        <v>-11265.48</v>
      </c>
      <c r="M27" s="22" t="n">
        <f aca="false">-M22*Inputs!$E$26</f>
        <v>-11265.48</v>
      </c>
      <c r="N27" s="22" t="n">
        <f aca="false">-N22*Inputs!$E$26</f>
        <v>-11265.48</v>
      </c>
      <c r="O27" s="22" t="n">
        <f aca="false">-O22*Inputs!$E$26</f>
        <v>-14589.90468</v>
      </c>
      <c r="P27" s="22" t="n">
        <f aca="false">-P22*Inputs!$E$26</f>
        <v>-14589.90468</v>
      </c>
      <c r="Q27" s="22" t="n">
        <f aca="false">-Q22*Inputs!$E$26</f>
        <v>-14589.90468</v>
      </c>
      <c r="R27" s="22" t="n">
        <f aca="false">-R22*Inputs!$E$26</f>
        <v>-14589.90468</v>
      </c>
      <c r="S27" s="22" t="n">
        <f aca="false">-S22*Inputs!$E$26</f>
        <v>-14589.90468</v>
      </c>
      <c r="T27" s="22" t="n">
        <f aca="false">-T22*Inputs!$E$26</f>
        <v>-14589.90468</v>
      </c>
      <c r="U27" s="22" t="n">
        <f aca="false">-U22*Inputs!$E$26</f>
        <v>-14589.90468</v>
      </c>
      <c r="V27" s="22" t="n">
        <f aca="false">-V22*Inputs!$E$26</f>
        <v>-14589.90468</v>
      </c>
      <c r="W27" s="22" t="n">
        <f aca="false">-W22*Inputs!$E$26</f>
        <v>-14589.90468</v>
      </c>
      <c r="X27" s="22" t="n">
        <f aca="false">-X22*Inputs!$E$26</f>
        <v>-14589.90468</v>
      </c>
      <c r="Y27" s="22" t="n">
        <f aca="false">-Y22*Inputs!$E$26</f>
        <v>-14589.90468</v>
      </c>
      <c r="Z27" s="22" t="n">
        <f aca="false">-Z22*Inputs!$E$26</f>
        <v>-14589.90468</v>
      </c>
      <c r="AA27" s="22" t="n">
        <f aca="false">-AA22*Inputs!$E$26</f>
        <v>-18924.59008908</v>
      </c>
      <c r="AB27" s="22" t="n">
        <f aca="false">-AB22*Inputs!$E$26</f>
        <v>-18924.59008908</v>
      </c>
      <c r="AC27" s="22" t="n">
        <f aca="false">-AC22*Inputs!$E$26</f>
        <v>-18924.59008908</v>
      </c>
      <c r="AD27" s="22" t="n">
        <f aca="false">-AD22*Inputs!$E$26</f>
        <v>-18924.59008908</v>
      </c>
      <c r="AE27" s="22" t="n">
        <f aca="false">-AE22*Inputs!$E$26</f>
        <v>-18924.59008908</v>
      </c>
      <c r="AF27" s="22" t="n">
        <f aca="false">-AF22*Inputs!$E$26</f>
        <v>-18924.59008908</v>
      </c>
      <c r="AG27" s="22" t="n">
        <f aca="false">-AG22*Inputs!$E$26</f>
        <v>-18924.59008908</v>
      </c>
      <c r="AH27" s="22" t="n">
        <f aca="false">-AH22*Inputs!$E$26</f>
        <v>-18924.59008908</v>
      </c>
      <c r="AI27" s="22" t="n">
        <f aca="false">-AI22*Inputs!$E$26</f>
        <v>-18924.59008908</v>
      </c>
      <c r="AJ27" s="22" t="n">
        <f aca="false">-AJ22*Inputs!$E$26</f>
        <v>-18924.59008908</v>
      </c>
      <c r="AK27" s="22" t="n">
        <f aca="false">-AK22*Inputs!$E$26</f>
        <v>-18924.59008908</v>
      </c>
      <c r="AL27" s="22" t="n">
        <f aca="false">-AL22*Inputs!$E$26</f>
        <v>-18924.59008908</v>
      </c>
    </row>
    <row r="28" customFormat="false" ht="15" hidden="false" customHeight="false" outlineLevel="0" collapsed="false">
      <c r="A28" s="4" t="s">
        <v>166</v>
      </c>
      <c r="C28" s="15" t="n">
        <f aca="false">C25+C26+C27</f>
        <v>-225265.48</v>
      </c>
      <c r="D28" s="15" t="n">
        <f aca="false">D25+D26+D27</f>
        <v>-225265.48</v>
      </c>
      <c r="E28" s="15" t="n">
        <f aca="false">E25+E26+E27</f>
        <v>-225265.48</v>
      </c>
      <c r="F28" s="15" t="n">
        <f aca="false">F25+F26+F27</f>
        <v>-225265.48</v>
      </c>
      <c r="G28" s="15" t="n">
        <f aca="false">G25+G26+G27</f>
        <v>-225265.48</v>
      </c>
      <c r="H28" s="15" t="n">
        <f aca="false">H25+H26+H27</f>
        <v>-225265.48</v>
      </c>
      <c r="I28" s="15" t="n">
        <f aca="false">I25+I26+I27</f>
        <v>-225265.48</v>
      </c>
      <c r="J28" s="15" t="n">
        <f aca="false">J25+J26+J27</f>
        <v>-225265.48</v>
      </c>
      <c r="K28" s="15" t="n">
        <f aca="false">K25+K26+K27</f>
        <v>-225265.48</v>
      </c>
      <c r="L28" s="15" t="n">
        <f aca="false">L25+L26+L27</f>
        <v>-225265.48</v>
      </c>
      <c r="M28" s="15" t="n">
        <f aca="false">M25+M26+M27</f>
        <v>-225265.48</v>
      </c>
      <c r="N28" s="15" t="n">
        <f aca="false">N25+N26+N27</f>
        <v>-225265.48</v>
      </c>
      <c r="O28" s="15" t="n">
        <f aca="false">O25+O26+O27</f>
        <v>-290835.90468</v>
      </c>
      <c r="P28" s="15" t="n">
        <f aca="false">P25+P26+P27</f>
        <v>-290835.90468</v>
      </c>
      <c r="Q28" s="15" t="n">
        <f aca="false">Q25+Q26+Q27</f>
        <v>-290835.90468</v>
      </c>
      <c r="R28" s="15" t="n">
        <f aca="false">R25+R26+R27</f>
        <v>-290835.90468</v>
      </c>
      <c r="S28" s="15" t="n">
        <f aca="false">S25+S26+S27</f>
        <v>-290835.90468</v>
      </c>
      <c r="T28" s="15" t="n">
        <f aca="false">T25+T26+T27</f>
        <v>-290835.90468</v>
      </c>
      <c r="U28" s="15" t="n">
        <f aca="false">U25+U26+U27</f>
        <v>-290835.90468</v>
      </c>
      <c r="V28" s="15" t="n">
        <f aca="false">V25+V26+V27</f>
        <v>-290835.90468</v>
      </c>
      <c r="W28" s="15" t="n">
        <f aca="false">W25+W26+W27</f>
        <v>-290835.90468</v>
      </c>
      <c r="X28" s="15" t="n">
        <f aca="false">X25+X26+X27</f>
        <v>-290835.90468</v>
      </c>
      <c r="Y28" s="15" t="n">
        <f aca="false">Y25+Y26+Y27</f>
        <v>-290835.90468</v>
      </c>
      <c r="Z28" s="15" t="n">
        <f aca="false">Z25+Z26+Z27</f>
        <v>-290835.90468</v>
      </c>
      <c r="AA28" s="15" t="n">
        <f aca="false">AA25+AA26+AA27</f>
        <v>-376087.18408908</v>
      </c>
      <c r="AB28" s="15" t="n">
        <f aca="false">AB25+AB26+AB27</f>
        <v>-376087.18408908</v>
      </c>
      <c r="AC28" s="15" t="n">
        <f aca="false">AC25+AC26+AC27</f>
        <v>-376087.18408908</v>
      </c>
      <c r="AD28" s="15" t="n">
        <f aca="false">AD25+AD26+AD27</f>
        <v>-376087.18408908</v>
      </c>
      <c r="AE28" s="15" t="n">
        <f aca="false">AE25+AE26+AE27</f>
        <v>-376087.18408908</v>
      </c>
      <c r="AF28" s="15" t="n">
        <f aca="false">AF25+AF26+AF27</f>
        <v>-376087.18408908</v>
      </c>
      <c r="AG28" s="15" t="n">
        <f aca="false">AG25+AG26+AG27</f>
        <v>-376087.18408908</v>
      </c>
      <c r="AH28" s="15" t="n">
        <f aca="false">AH25+AH26+AH27</f>
        <v>-376087.18408908</v>
      </c>
      <c r="AI28" s="15" t="n">
        <f aca="false">AI25+AI26+AI27</f>
        <v>-376087.18408908</v>
      </c>
      <c r="AJ28" s="15" t="n">
        <f aca="false">AJ25+AJ26+AJ27</f>
        <v>-376087.18408908</v>
      </c>
      <c r="AK28" s="15" t="n">
        <f aca="false">AK25+AK26+AK27</f>
        <v>-376087.18408908</v>
      </c>
      <c r="AL28" s="15" t="n">
        <f aca="false">AL25+AL26+AL27</f>
        <v>-376087.18408908</v>
      </c>
    </row>
    <row r="29" customFormat="false" ht="15" hidden="false" customHeight="false" outlineLevel="0" collapsed="false">
      <c r="A29" s="4" t="s">
        <v>8</v>
      </c>
      <c r="C29" s="34" t="n">
        <f aca="false">C22+C28</f>
        <v>150250.52</v>
      </c>
      <c r="D29" s="34" t="n">
        <f aca="false">D22+D28</f>
        <v>150250.52</v>
      </c>
      <c r="E29" s="34" t="n">
        <f aca="false">E22+E28</f>
        <v>150250.52</v>
      </c>
      <c r="F29" s="34" t="n">
        <f aca="false">F22+F28</f>
        <v>150250.52</v>
      </c>
      <c r="G29" s="34" t="n">
        <f aca="false">G22+G28</f>
        <v>150250.52</v>
      </c>
      <c r="H29" s="34" t="n">
        <f aca="false">H22+H28</f>
        <v>150250.52</v>
      </c>
      <c r="I29" s="34" t="n">
        <f aca="false">I22+I28</f>
        <v>150250.52</v>
      </c>
      <c r="J29" s="34" t="n">
        <f aca="false">J22+J28</f>
        <v>150250.52</v>
      </c>
      <c r="K29" s="34" t="n">
        <f aca="false">K22+K28</f>
        <v>150250.52</v>
      </c>
      <c r="L29" s="34" t="n">
        <f aca="false">L22+L28</f>
        <v>150250.52</v>
      </c>
      <c r="M29" s="34" t="n">
        <f aca="false">M22+M28</f>
        <v>150250.52</v>
      </c>
      <c r="N29" s="34" t="n">
        <f aca="false">N22+N28</f>
        <v>150250.52</v>
      </c>
      <c r="O29" s="34" t="n">
        <f aca="false">O22+O28</f>
        <v>195494.25132</v>
      </c>
      <c r="P29" s="34" t="n">
        <f aca="false">P22+P28</f>
        <v>195494.25132</v>
      </c>
      <c r="Q29" s="34" t="n">
        <f aca="false">Q22+Q28</f>
        <v>195494.25132</v>
      </c>
      <c r="R29" s="34" t="n">
        <f aca="false">R22+R28</f>
        <v>195494.25132</v>
      </c>
      <c r="S29" s="34" t="n">
        <f aca="false">S22+S28</f>
        <v>195494.25132</v>
      </c>
      <c r="T29" s="34" t="n">
        <f aca="false">T22+T28</f>
        <v>195494.25132</v>
      </c>
      <c r="U29" s="34" t="n">
        <f aca="false">U22+U28</f>
        <v>195494.25132</v>
      </c>
      <c r="V29" s="34" t="n">
        <f aca="false">V22+V28</f>
        <v>195494.25132</v>
      </c>
      <c r="W29" s="34" t="n">
        <f aca="false">W22+W28</f>
        <v>195494.25132</v>
      </c>
      <c r="X29" s="34" t="n">
        <f aca="false">X22+X28</f>
        <v>195494.25132</v>
      </c>
      <c r="Y29" s="34" t="n">
        <f aca="false">Y22+Y28</f>
        <v>195494.25132</v>
      </c>
      <c r="Z29" s="34" t="n">
        <f aca="false">Z22+Z28</f>
        <v>195494.25132</v>
      </c>
      <c r="AA29" s="34" t="n">
        <f aca="false">AA22+AA28</f>
        <v>254732.48554692</v>
      </c>
      <c r="AB29" s="34" t="n">
        <f aca="false">AB22+AB28</f>
        <v>254732.48554692</v>
      </c>
      <c r="AC29" s="34" t="n">
        <f aca="false">AC22+AC28</f>
        <v>254732.48554692</v>
      </c>
      <c r="AD29" s="34" t="n">
        <f aca="false">AD22+AD28</f>
        <v>254732.48554692</v>
      </c>
      <c r="AE29" s="34" t="n">
        <f aca="false">AE22+AE28</f>
        <v>254732.48554692</v>
      </c>
      <c r="AF29" s="34" t="n">
        <f aca="false">AF22+AF28</f>
        <v>254732.48554692</v>
      </c>
      <c r="AG29" s="34" t="n">
        <f aca="false">AG22+AG28</f>
        <v>254732.48554692</v>
      </c>
      <c r="AH29" s="34" t="n">
        <f aca="false">AH22+AH28</f>
        <v>254732.48554692</v>
      </c>
      <c r="AI29" s="34" t="n">
        <f aca="false">AI22+AI28</f>
        <v>254732.48554692</v>
      </c>
      <c r="AJ29" s="34" t="n">
        <f aca="false">AJ22+AJ28</f>
        <v>254732.48554692</v>
      </c>
      <c r="AK29" s="34" t="n">
        <f aca="false">AK22+AK28</f>
        <v>254732.48554692</v>
      </c>
      <c r="AL29" s="34" t="n">
        <f aca="false">AL22+AL28</f>
        <v>254732.48554692</v>
      </c>
    </row>
    <row r="31" customFormat="false" ht="15" hidden="false" customHeight="false" outlineLevel="0" collapsed="false">
      <c r="A31" s="7" t="s">
        <v>168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customFormat="false" ht="15" hidden="false" customHeight="false" outlineLevel="0" collapsed="false">
      <c r="A32" s="11" t="s">
        <v>169</v>
      </c>
      <c r="C32" s="22" t="n">
        <f aca="false">Headcount!C19-Headcount!C15-Headcount!C16</f>
        <v>-36500</v>
      </c>
      <c r="D32" s="22" t="n">
        <f aca="false">Headcount!D19-Headcount!D15-Headcount!D16</f>
        <v>-36500</v>
      </c>
      <c r="E32" s="22" t="n">
        <f aca="false">Headcount!E19-Headcount!E15-Headcount!E16</f>
        <v>-36500</v>
      </c>
      <c r="F32" s="22" t="n">
        <f aca="false">Headcount!F19-Headcount!F15-Headcount!F16</f>
        <v>-36500</v>
      </c>
      <c r="G32" s="22" t="n">
        <f aca="false">Headcount!G19-Headcount!G15-Headcount!G16</f>
        <v>-36500</v>
      </c>
      <c r="H32" s="22" t="n">
        <f aca="false">Headcount!H19-Headcount!H15-Headcount!H16</f>
        <v>-36500</v>
      </c>
      <c r="I32" s="22" t="n">
        <f aca="false">Headcount!I19-Headcount!I15-Headcount!I16</f>
        <v>-36500</v>
      </c>
      <c r="J32" s="22" t="n">
        <f aca="false">Headcount!J19-Headcount!J15-Headcount!J16</f>
        <v>-36500</v>
      </c>
      <c r="K32" s="22" t="n">
        <f aca="false">Headcount!K19-Headcount!K15-Headcount!K16</f>
        <v>-36500</v>
      </c>
      <c r="L32" s="22" t="n">
        <f aca="false">Headcount!L19-Headcount!L15-Headcount!L16</f>
        <v>-36500</v>
      </c>
      <c r="M32" s="22" t="n">
        <f aca="false">Headcount!M19-Headcount!M15-Headcount!M16</f>
        <v>-36500</v>
      </c>
      <c r="N32" s="22" t="n">
        <f aca="false">Headcount!N19-Headcount!N15-Headcount!N16</f>
        <v>-36500</v>
      </c>
      <c r="O32" s="22" t="n">
        <f aca="false">Headcount!O19-Headcount!O15-Headcount!O16</f>
        <v>-44109.75</v>
      </c>
      <c r="P32" s="22" t="n">
        <f aca="false">Headcount!P19-Headcount!P15-Headcount!P16</f>
        <v>-44109.75</v>
      </c>
      <c r="Q32" s="22" t="n">
        <f aca="false">Headcount!Q19-Headcount!Q15-Headcount!Q16</f>
        <v>-44109.75</v>
      </c>
      <c r="R32" s="22" t="n">
        <f aca="false">Headcount!R19-Headcount!R15-Headcount!R16</f>
        <v>-44109.75</v>
      </c>
      <c r="S32" s="22" t="n">
        <f aca="false">Headcount!S19-Headcount!S15-Headcount!S16</f>
        <v>-44109.75</v>
      </c>
      <c r="T32" s="22" t="n">
        <f aca="false">Headcount!T19-Headcount!T15-Headcount!T16</f>
        <v>-44109.75</v>
      </c>
      <c r="U32" s="22" t="n">
        <f aca="false">Headcount!U19-Headcount!U15-Headcount!U16</f>
        <v>-44109.75</v>
      </c>
      <c r="V32" s="22" t="n">
        <f aca="false">Headcount!V19-Headcount!V15-Headcount!V16</f>
        <v>-44109.75</v>
      </c>
      <c r="W32" s="22" t="n">
        <f aca="false">Headcount!W19-Headcount!W15-Headcount!W16</f>
        <v>-44109.75</v>
      </c>
      <c r="X32" s="22" t="n">
        <f aca="false">Headcount!X19-Headcount!X15-Headcount!X16</f>
        <v>-44109.75</v>
      </c>
      <c r="Y32" s="22" t="n">
        <f aca="false">Headcount!Y19-Headcount!Y15-Headcount!Y16</f>
        <v>-44109.75</v>
      </c>
      <c r="Z32" s="22" t="n">
        <f aca="false">Headcount!Z19-Headcount!Z15-Headcount!Z16</f>
        <v>-44109.75</v>
      </c>
      <c r="AA32" s="22" t="n">
        <f aca="false">Headcount!AA19-Headcount!AA15-Headcount!AA16</f>
        <v>-53330.116875</v>
      </c>
      <c r="AB32" s="22" t="n">
        <f aca="false">Headcount!AB19-Headcount!AB15-Headcount!AB16</f>
        <v>-53330.116875</v>
      </c>
      <c r="AC32" s="22" t="n">
        <f aca="false">Headcount!AC19-Headcount!AC15-Headcount!AC16</f>
        <v>-53330.116875</v>
      </c>
      <c r="AD32" s="22" t="n">
        <f aca="false">Headcount!AD19-Headcount!AD15-Headcount!AD16</f>
        <v>-53330.116875</v>
      </c>
      <c r="AE32" s="22" t="n">
        <f aca="false">Headcount!AE19-Headcount!AE15-Headcount!AE16</f>
        <v>-53330.116875</v>
      </c>
      <c r="AF32" s="22" t="n">
        <f aca="false">Headcount!AF19-Headcount!AF15-Headcount!AF16</f>
        <v>-53330.116875</v>
      </c>
      <c r="AG32" s="22" t="n">
        <f aca="false">Headcount!AG19-Headcount!AG15-Headcount!AG16</f>
        <v>-53330.116875</v>
      </c>
      <c r="AH32" s="22" t="n">
        <f aca="false">Headcount!AH19-Headcount!AH15-Headcount!AH16</f>
        <v>-53330.116875</v>
      </c>
      <c r="AI32" s="22" t="n">
        <f aca="false">Headcount!AI19-Headcount!AI15-Headcount!AI16</f>
        <v>-53330.116875</v>
      </c>
      <c r="AJ32" s="22" t="n">
        <f aca="false">Headcount!AJ19-Headcount!AJ15-Headcount!AJ16</f>
        <v>-53330.116875</v>
      </c>
      <c r="AK32" s="22" t="n">
        <f aca="false">Headcount!AK19-Headcount!AK15-Headcount!AK16</f>
        <v>-53330.116875</v>
      </c>
      <c r="AL32" s="22" t="n">
        <f aca="false">Headcount!AL19-Headcount!AL15-Headcount!AL16</f>
        <v>-53330.116875</v>
      </c>
    </row>
    <row r="33" customFormat="false" ht="15" hidden="false" customHeight="false" outlineLevel="0" collapsed="false">
      <c r="A33" s="11" t="s">
        <v>170</v>
      </c>
      <c r="C33" s="22" t="n">
        <f aca="false">-Inputs!$E$28*1</f>
        <v>-8000</v>
      </c>
      <c r="D33" s="22" t="n">
        <f aca="false">-Inputs!$E$28*1</f>
        <v>-8000</v>
      </c>
      <c r="E33" s="22" t="n">
        <f aca="false">-Inputs!$E$28*1</f>
        <v>-8000</v>
      </c>
      <c r="F33" s="22" t="n">
        <f aca="false">-Inputs!$E$28*1</f>
        <v>-8000</v>
      </c>
      <c r="G33" s="22" t="n">
        <f aca="false">-Inputs!$E$28*1</f>
        <v>-8000</v>
      </c>
      <c r="H33" s="22" t="n">
        <f aca="false">-Inputs!$E$28*1</f>
        <v>-8000</v>
      </c>
      <c r="I33" s="22" t="n">
        <f aca="false">-Inputs!$E$28*1</f>
        <v>-8000</v>
      </c>
      <c r="J33" s="22" t="n">
        <f aca="false">-Inputs!$E$28*1</f>
        <v>-8000</v>
      </c>
      <c r="K33" s="22" t="n">
        <f aca="false">-Inputs!$E$28*1</f>
        <v>-8000</v>
      </c>
      <c r="L33" s="22" t="n">
        <f aca="false">-Inputs!$E$28*1</f>
        <v>-8000</v>
      </c>
      <c r="M33" s="22" t="n">
        <f aca="false">-Inputs!$E$28*1</f>
        <v>-8000</v>
      </c>
      <c r="N33" s="22" t="n">
        <f aca="false">-Inputs!$E$28*1</f>
        <v>-8000</v>
      </c>
      <c r="O33" s="22" t="n">
        <f aca="false">-Inputs!$E$28*1</f>
        <v>-8000</v>
      </c>
      <c r="P33" s="22" t="n">
        <f aca="false">-Inputs!$E$28*1</f>
        <v>-8000</v>
      </c>
      <c r="Q33" s="22" t="n">
        <f aca="false">-Inputs!$E$28*1</f>
        <v>-8000</v>
      </c>
      <c r="R33" s="22" t="n">
        <f aca="false">-Inputs!$E$28*1</f>
        <v>-8000</v>
      </c>
      <c r="S33" s="22" t="n">
        <f aca="false">-Inputs!$E$28*1</f>
        <v>-8000</v>
      </c>
      <c r="T33" s="22" t="n">
        <f aca="false">-Inputs!$E$28*1</f>
        <v>-8000</v>
      </c>
      <c r="U33" s="22" t="n">
        <f aca="false">-Inputs!$E$28*1</f>
        <v>-8000</v>
      </c>
      <c r="V33" s="22" t="n">
        <f aca="false">-Inputs!$E$28*1</f>
        <v>-8000</v>
      </c>
      <c r="W33" s="22" t="n">
        <f aca="false">-Inputs!$E$28*1</f>
        <v>-8000</v>
      </c>
      <c r="X33" s="22" t="n">
        <f aca="false">-Inputs!$E$28*1</f>
        <v>-8000</v>
      </c>
      <c r="Y33" s="22" t="n">
        <f aca="false">-Inputs!$E$28*1</f>
        <v>-8000</v>
      </c>
      <c r="Z33" s="22" t="n">
        <f aca="false">-Inputs!$E$28*1</f>
        <v>-8000</v>
      </c>
      <c r="AA33" s="22" t="n">
        <f aca="false">-Inputs!$E$28*1</f>
        <v>-8000</v>
      </c>
      <c r="AB33" s="22" t="n">
        <f aca="false">-Inputs!$E$28*1</f>
        <v>-8000</v>
      </c>
      <c r="AC33" s="22" t="n">
        <f aca="false">-Inputs!$E$28*1</f>
        <v>-8000</v>
      </c>
      <c r="AD33" s="22" t="n">
        <f aca="false">-Inputs!$E$28*1</f>
        <v>-8000</v>
      </c>
      <c r="AE33" s="22" t="n">
        <f aca="false">-Inputs!$E$28*1</f>
        <v>-8000</v>
      </c>
      <c r="AF33" s="22" t="n">
        <f aca="false">-Inputs!$E$28*1</f>
        <v>-8000</v>
      </c>
      <c r="AG33" s="22" t="n">
        <f aca="false">-Inputs!$E$28*1</f>
        <v>-8000</v>
      </c>
      <c r="AH33" s="22" t="n">
        <f aca="false">-Inputs!$E$28*1</f>
        <v>-8000</v>
      </c>
      <c r="AI33" s="22" t="n">
        <f aca="false">-Inputs!$E$28*1</f>
        <v>-8000</v>
      </c>
      <c r="AJ33" s="22" t="n">
        <f aca="false">-Inputs!$E$28*1</f>
        <v>-8000</v>
      </c>
      <c r="AK33" s="22" t="n">
        <f aca="false">-Inputs!$E$28*1</f>
        <v>-8000</v>
      </c>
      <c r="AL33" s="22" t="n">
        <f aca="false">-Inputs!$E$28*1</f>
        <v>-8000</v>
      </c>
    </row>
    <row r="34" customFormat="false" ht="15" hidden="false" customHeight="false" outlineLevel="0" collapsed="false">
      <c r="A34" s="11" t="s">
        <v>171</v>
      </c>
      <c r="C34" s="22" t="n">
        <f aca="false">-Headcount!C12*Inputs!$E$27*1</f>
        <v>-4200</v>
      </c>
      <c r="D34" s="22" t="n">
        <f aca="false">-Headcount!D12*Inputs!$E$27*1</f>
        <v>-4200</v>
      </c>
      <c r="E34" s="22" t="n">
        <f aca="false">-Headcount!E12*Inputs!$E$27*1</f>
        <v>-4200</v>
      </c>
      <c r="F34" s="22" t="n">
        <f aca="false">-Headcount!F12*Inputs!$E$27*1</f>
        <v>-4200</v>
      </c>
      <c r="G34" s="22" t="n">
        <f aca="false">-Headcount!G12*Inputs!$E$27*1</f>
        <v>-4200</v>
      </c>
      <c r="H34" s="22" t="n">
        <f aca="false">-Headcount!H12*Inputs!$E$27*1</f>
        <v>-4200</v>
      </c>
      <c r="I34" s="22" t="n">
        <f aca="false">-Headcount!I12*Inputs!$E$27*1</f>
        <v>-4200</v>
      </c>
      <c r="J34" s="22" t="n">
        <f aca="false">-Headcount!J12*Inputs!$E$27*1</f>
        <v>-4200</v>
      </c>
      <c r="K34" s="22" t="n">
        <f aca="false">-Headcount!K12*Inputs!$E$27*1</f>
        <v>-4200</v>
      </c>
      <c r="L34" s="22" t="n">
        <f aca="false">-Headcount!L12*Inputs!$E$27*1</f>
        <v>-4200</v>
      </c>
      <c r="M34" s="22" t="n">
        <f aca="false">-Headcount!M12*Inputs!$E$27*1</f>
        <v>-4200</v>
      </c>
      <c r="N34" s="22" t="n">
        <f aca="false">-Headcount!N12*Inputs!$E$27*1</f>
        <v>-4200</v>
      </c>
      <c r="O34" s="22" t="n">
        <f aca="false">-Headcount!O12*Inputs!$E$27*1</f>
        <v>-5250</v>
      </c>
      <c r="P34" s="22" t="n">
        <f aca="false">-Headcount!P12*Inputs!$E$27*1</f>
        <v>-5250</v>
      </c>
      <c r="Q34" s="22" t="n">
        <f aca="false">-Headcount!Q12*Inputs!$E$27*1</f>
        <v>-5250</v>
      </c>
      <c r="R34" s="22" t="n">
        <f aca="false">-Headcount!R12*Inputs!$E$27*1</f>
        <v>-5250</v>
      </c>
      <c r="S34" s="22" t="n">
        <f aca="false">-Headcount!S12*Inputs!$E$27*1</f>
        <v>-5250</v>
      </c>
      <c r="T34" s="22" t="n">
        <f aca="false">-Headcount!T12*Inputs!$E$27*1</f>
        <v>-5250</v>
      </c>
      <c r="U34" s="22" t="n">
        <f aca="false">-Headcount!U12*Inputs!$E$27*1</f>
        <v>-5250</v>
      </c>
      <c r="V34" s="22" t="n">
        <f aca="false">-Headcount!V12*Inputs!$E$27*1</f>
        <v>-5250</v>
      </c>
      <c r="W34" s="22" t="n">
        <f aca="false">-Headcount!W12*Inputs!$E$27*1</f>
        <v>-5250</v>
      </c>
      <c r="X34" s="22" t="n">
        <f aca="false">-Headcount!X12*Inputs!$E$27*1</f>
        <v>-5250</v>
      </c>
      <c r="Y34" s="22" t="n">
        <f aca="false">-Headcount!Y12*Inputs!$E$27*1</f>
        <v>-5250</v>
      </c>
      <c r="Z34" s="22" t="n">
        <f aca="false">-Headcount!Z12*Inputs!$E$27*1</f>
        <v>-5250</v>
      </c>
      <c r="AA34" s="22" t="n">
        <f aca="false">-Headcount!AA12*Inputs!$E$27*1</f>
        <v>-6577.5</v>
      </c>
      <c r="AB34" s="22" t="n">
        <f aca="false">-Headcount!AB12*Inputs!$E$27*1</f>
        <v>-6577.5</v>
      </c>
      <c r="AC34" s="22" t="n">
        <f aca="false">-Headcount!AC12*Inputs!$E$27*1</f>
        <v>-6577.5</v>
      </c>
      <c r="AD34" s="22" t="n">
        <f aca="false">-Headcount!AD12*Inputs!$E$27*1</f>
        <v>-6577.5</v>
      </c>
      <c r="AE34" s="22" t="n">
        <f aca="false">-Headcount!AE12*Inputs!$E$27*1</f>
        <v>-6577.5</v>
      </c>
      <c r="AF34" s="22" t="n">
        <f aca="false">-Headcount!AF12*Inputs!$E$27*1</f>
        <v>-6577.5</v>
      </c>
      <c r="AG34" s="22" t="n">
        <f aca="false">-Headcount!AG12*Inputs!$E$27*1</f>
        <v>-6577.5</v>
      </c>
      <c r="AH34" s="22" t="n">
        <f aca="false">-Headcount!AH12*Inputs!$E$27*1</f>
        <v>-6577.5</v>
      </c>
      <c r="AI34" s="22" t="n">
        <f aca="false">-Headcount!AI12*Inputs!$E$27*1</f>
        <v>-6577.5</v>
      </c>
      <c r="AJ34" s="22" t="n">
        <f aca="false">-Headcount!AJ12*Inputs!$E$27*1</f>
        <v>-6577.5</v>
      </c>
      <c r="AK34" s="22" t="n">
        <f aca="false">-Headcount!AK12*Inputs!$E$27*1</f>
        <v>-6577.5</v>
      </c>
      <c r="AL34" s="22" t="n">
        <f aca="false">-Headcount!AL12*Inputs!$E$27*1</f>
        <v>-6577.5</v>
      </c>
    </row>
    <row r="35" customFormat="false" ht="15" hidden="false" customHeight="false" outlineLevel="0" collapsed="false">
      <c r="A35" s="11" t="s">
        <v>172</v>
      </c>
      <c r="C35" s="22" t="n">
        <f aca="false">-Inputs!$E$29*1</f>
        <v>-8000</v>
      </c>
      <c r="D35" s="22" t="n">
        <f aca="false">-Inputs!$E$29*1</f>
        <v>-8000</v>
      </c>
      <c r="E35" s="22" t="n">
        <f aca="false">-Inputs!$E$29*1</f>
        <v>-8000</v>
      </c>
      <c r="F35" s="22" t="n">
        <f aca="false">-Inputs!$E$29*1</f>
        <v>-8000</v>
      </c>
      <c r="G35" s="22" t="n">
        <f aca="false">-Inputs!$E$29*1</f>
        <v>-8000</v>
      </c>
      <c r="H35" s="22" t="n">
        <f aca="false">-Inputs!$E$29*1</f>
        <v>-8000</v>
      </c>
      <c r="I35" s="22" t="n">
        <f aca="false">-Inputs!$E$29*1</f>
        <v>-8000</v>
      </c>
      <c r="J35" s="22" t="n">
        <f aca="false">-Inputs!$E$29*1</f>
        <v>-8000</v>
      </c>
      <c r="K35" s="22" t="n">
        <f aca="false">-Inputs!$E$29*1</f>
        <v>-8000</v>
      </c>
      <c r="L35" s="22" t="n">
        <f aca="false">-Inputs!$E$29*1</f>
        <v>-8000</v>
      </c>
      <c r="M35" s="22" t="n">
        <f aca="false">-Inputs!$E$29*1</f>
        <v>-8000</v>
      </c>
      <c r="N35" s="22" t="n">
        <f aca="false">-Inputs!$E$29*1</f>
        <v>-8000</v>
      </c>
      <c r="O35" s="22" t="n">
        <f aca="false">-Inputs!$E$29*1</f>
        <v>-8000</v>
      </c>
      <c r="P35" s="22" t="n">
        <f aca="false">-Inputs!$E$29*1</f>
        <v>-8000</v>
      </c>
      <c r="Q35" s="22" t="n">
        <f aca="false">-Inputs!$E$29*1</f>
        <v>-8000</v>
      </c>
      <c r="R35" s="22" t="n">
        <f aca="false">-Inputs!$E$29*1</f>
        <v>-8000</v>
      </c>
      <c r="S35" s="22" t="n">
        <f aca="false">-Inputs!$E$29*1</f>
        <v>-8000</v>
      </c>
      <c r="T35" s="22" t="n">
        <f aca="false">-Inputs!$E$29*1</f>
        <v>-8000</v>
      </c>
      <c r="U35" s="22" t="n">
        <f aca="false">-Inputs!$E$29*1</f>
        <v>-8000</v>
      </c>
      <c r="V35" s="22" t="n">
        <f aca="false">-Inputs!$E$29*1</f>
        <v>-8000</v>
      </c>
      <c r="W35" s="22" t="n">
        <f aca="false">-Inputs!$E$29*1</f>
        <v>-8000</v>
      </c>
      <c r="X35" s="22" t="n">
        <f aca="false">-Inputs!$E$29*1</f>
        <v>-8000</v>
      </c>
      <c r="Y35" s="22" t="n">
        <f aca="false">-Inputs!$E$29*1</f>
        <v>-8000</v>
      </c>
      <c r="Z35" s="22" t="n">
        <f aca="false">-Inputs!$E$29*1</f>
        <v>-8000</v>
      </c>
      <c r="AA35" s="22" t="n">
        <f aca="false">-Inputs!$E$29*1</f>
        <v>-8000</v>
      </c>
      <c r="AB35" s="22" t="n">
        <f aca="false">-Inputs!$E$29*1</f>
        <v>-8000</v>
      </c>
      <c r="AC35" s="22" t="n">
        <f aca="false">-Inputs!$E$29*1</f>
        <v>-8000</v>
      </c>
      <c r="AD35" s="22" t="n">
        <f aca="false">-Inputs!$E$29*1</f>
        <v>-8000</v>
      </c>
      <c r="AE35" s="22" t="n">
        <f aca="false">-Inputs!$E$29*1</f>
        <v>-8000</v>
      </c>
      <c r="AF35" s="22" t="n">
        <f aca="false">-Inputs!$E$29*1</f>
        <v>-8000</v>
      </c>
      <c r="AG35" s="22" t="n">
        <f aca="false">-Inputs!$E$29*1</f>
        <v>-8000</v>
      </c>
      <c r="AH35" s="22" t="n">
        <f aca="false">-Inputs!$E$29*1</f>
        <v>-8000</v>
      </c>
      <c r="AI35" s="22" t="n">
        <f aca="false">-Inputs!$E$29*1</f>
        <v>-8000</v>
      </c>
      <c r="AJ35" s="22" t="n">
        <f aca="false">-Inputs!$E$29*1</f>
        <v>-8000</v>
      </c>
      <c r="AK35" s="22" t="n">
        <f aca="false">-Inputs!$E$29*1</f>
        <v>-8000</v>
      </c>
      <c r="AL35" s="22" t="n">
        <f aca="false">-Inputs!$E$29*1</f>
        <v>-8000</v>
      </c>
    </row>
    <row r="36" customFormat="false" ht="15" hidden="false" customHeight="false" outlineLevel="0" collapsed="false">
      <c r="A36" s="11" t="s">
        <v>173</v>
      </c>
      <c r="C36" s="22" t="n">
        <f aca="false">-Inputs!$E$30*1</f>
        <v>-6000</v>
      </c>
      <c r="D36" s="22" t="n">
        <f aca="false">-Inputs!$E$30*1</f>
        <v>-6000</v>
      </c>
      <c r="E36" s="22" t="n">
        <f aca="false">-Inputs!$E$30*1</f>
        <v>-6000</v>
      </c>
      <c r="F36" s="22" t="n">
        <f aca="false">-Inputs!$E$30*1</f>
        <v>-6000</v>
      </c>
      <c r="G36" s="22" t="n">
        <f aca="false">-Inputs!$E$30*1</f>
        <v>-6000</v>
      </c>
      <c r="H36" s="22" t="n">
        <f aca="false">-Inputs!$E$30*1</f>
        <v>-6000</v>
      </c>
      <c r="I36" s="22" t="n">
        <f aca="false">-Inputs!$E$30*1</f>
        <v>-6000</v>
      </c>
      <c r="J36" s="22" t="n">
        <f aca="false">-Inputs!$E$30*1</f>
        <v>-6000</v>
      </c>
      <c r="K36" s="22" t="n">
        <f aca="false">-Inputs!$E$30*1</f>
        <v>-6000</v>
      </c>
      <c r="L36" s="22" t="n">
        <f aca="false">-Inputs!$E$30*1</f>
        <v>-6000</v>
      </c>
      <c r="M36" s="22" t="n">
        <f aca="false">-Inputs!$E$30*1</f>
        <v>-6000</v>
      </c>
      <c r="N36" s="22" t="n">
        <f aca="false">-Inputs!$E$30*1</f>
        <v>-6000</v>
      </c>
      <c r="O36" s="22" t="n">
        <f aca="false">-Inputs!$E$30*1</f>
        <v>-6000</v>
      </c>
      <c r="P36" s="22" t="n">
        <f aca="false">-Inputs!$E$30*1</f>
        <v>-6000</v>
      </c>
      <c r="Q36" s="22" t="n">
        <f aca="false">-Inputs!$E$30*1</f>
        <v>-6000</v>
      </c>
      <c r="R36" s="22" t="n">
        <f aca="false">-Inputs!$E$30*1</f>
        <v>-6000</v>
      </c>
      <c r="S36" s="22" t="n">
        <f aca="false">-Inputs!$E$30*1</f>
        <v>-6000</v>
      </c>
      <c r="T36" s="22" t="n">
        <f aca="false">-Inputs!$E$30*1</f>
        <v>-6000</v>
      </c>
      <c r="U36" s="22" t="n">
        <f aca="false">-Inputs!$E$30*1</f>
        <v>-6000</v>
      </c>
      <c r="V36" s="22" t="n">
        <f aca="false">-Inputs!$E$30*1</f>
        <v>-6000</v>
      </c>
      <c r="W36" s="22" t="n">
        <f aca="false">-Inputs!$E$30*1</f>
        <v>-6000</v>
      </c>
      <c r="X36" s="22" t="n">
        <f aca="false">-Inputs!$E$30*1</f>
        <v>-6000</v>
      </c>
      <c r="Y36" s="22" t="n">
        <f aca="false">-Inputs!$E$30*1</f>
        <v>-6000</v>
      </c>
      <c r="Z36" s="22" t="n">
        <f aca="false">-Inputs!$E$30*1</f>
        <v>-6000</v>
      </c>
      <c r="AA36" s="22" t="n">
        <f aca="false">-Inputs!$E$30*1</f>
        <v>-6000</v>
      </c>
      <c r="AB36" s="22" t="n">
        <f aca="false">-Inputs!$E$30*1</f>
        <v>-6000</v>
      </c>
      <c r="AC36" s="22" t="n">
        <f aca="false">-Inputs!$E$30*1</f>
        <v>-6000</v>
      </c>
      <c r="AD36" s="22" t="n">
        <f aca="false">-Inputs!$E$30*1</f>
        <v>-6000</v>
      </c>
      <c r="AE36" s="22" t="n">
        <f aca="false">-Inputs!$E$30*1</f>
        <v>-6000</v>
      </c>
      <c r="AF36" s="22" t="n">
        <f aca="false">-Inputs!$E$30*1</f>
        <v>-6000</v>
      </c>
      <c r="AG36" s="22" t="n">
        <f aca="false">-Inputs!$E$30*1</f>
        <v>-6000</v>
      </c>
      <c r="AH36" s="22" t="n">
        <f aca="false">-Inputs!$E$30*1</f>
        <v>-6000</v>
      </c>
      <c r="AI36" s="22" t="n">
        <f aca="false">-Inputs!$E$30*1</f>
        <v>-6000</v>
      </c>
      <c r="AJ36" s="22" t="n">
        <f aca="false">-Inputs!$E$30*1</f>
        <v>-6000</v>
      </c>
      <c r="AK36" s="22" t="n">
        <f aca="false">-Inputs!$E$30*1</f>
        <v>-6000</v>
      </c>
      <c r="AL36" s="22" t="n">
        <f aca="false">-Inputs!$E$30*1</f>
        <v>-6000</v>
      </c>
    </row>
    <row r="37" customFormat="false" ht="15" hidden="false" customHeight="false" outlineLevel="0" collapsed="false">
      <c r="A37" s="4" t="s">
        <v>174</v>
      </c>
      <c r="C37" s="34" t="n">
        <f aca="false">C32+C33+C34+C35+C36</f>
        <v>-62700</v>
      </c>
      <c r="D37" s="34" t="n">
        <f aca="false">D32+D33+D34+D35+D36</f>
        <v>-62700</v>
      </c>
      <c r="E37" s="34" t="n">
        <f aca="false">E32+E33+E34+E35+E36</f>
        <v>-62700</v>
      </c>
      <c r="F37" s="34" t="n">
        <f aca="false">F32+F33+F34+F35+F36</f>
        <v>-62700</v>
      </c>
      <c r="G37" s="34" t="n">
        <f aca="false">G32+G33+G34+G35+G36</f>
        <v>-62700</v>
      </c>
      <c r="H37" s="34" t="n">
        <f aca="false">H32+H33+H34+H35+H36</f>
        <v>-62700</v>
      </c>
      <c r="I37" s="34" t="n">
        <f aca="false">I32+I33+I34+I35+I36</f>
        <v>-62700</v>
      </c>
      <c r="J37" s="34" t="n">
        <f aca="false">J32+J33+J34+J35+J36</f>
        <v>-62700</v>
      </c>
      <c r="K37" s="34" t="n">
        <f aca="false">K32+K33+K34+K35+K36</f>
        <v>-62700</v>
      </c>
      <c r="L37" s="34" t="n">
        <f aca="false">L32+L33+L34+L35+L36</f>
        <v>-62700</v>
      </c>
      <c r="M37" s="34" t="n">
        <f aca="false">M32+M33+M34+M35+M36</f>
        <v>-62700</v>
      </c>
      <c r="N37" s="34" t="n">
        <f aca="false">N32+N33+N34+N35+N36</f>
        <v>-62700</v>
      </c>
      <c r="O37" s="34" t="n">
        <f aca="false">O32+O33+O34+O35+O36</f>
        <v>-71359.75</v>
      </c>
      <c r="P37" s="34" t="n">
        <f aca="false">P32+P33+P34+P35+P36</f>
        <v>-71359.75</v>
      </c>
      <c r="Q37" s="34" t="n">
        <f aca="false">Q32+Q33+Q34+Q35+Q36</f>
        <v>-71359.75</v>
      </c>
      <c r="R37" s="34" t="n">
        <f aca="false">R32+R33+R34+R35+R36</f>
        <v>-71359.75</v>
      </c>
      <c r="S37" s="34" t="n">
        <f aca="false">S32+S33+S34+S35+S36</f>
        <v>-71359.75</v>
      </c>
      <c r="T37" s="34" t="n">
        <f aca="false">T32+T33+T34+T35+T36</f>
        <v>-71359.75</v>
      </c>
      <c r="U37" s="34" t="n">
        <f aca="false">U32+U33+U34+U35+U36</f>
        <v>-71359.75</v>
      </c>
      <c r="V37" s="34" t="n">
        <f aca="false">V32+V33+V34+V35+V36</f>
        <v>-71359.75</v>
      </c>
      <c r="W37" s="34" t="n">
        <f aca="false">W32+W33+W34+W35+W36</f>
        <v>-71359.75</v>
      </c>
      <c r="X37" s="34" t="n">
        <f aca="false">X32+X33+X34+X35+X36</f>
        <v>-71359.75</v>
      </c>
      <c r="Y37" s="34" t="n">
        <f aca="false">Y32+Y33+Y34+Y35+Y36</f>
        <v>-71359.75</v>
      </c>
      <c r="Z37" s="34" t="n">
        <f aca="false">Z32+Z33+Z34+Z35+Z36</f>
        <v>-71359.75</v>
      </c>
      <c r="AA37" s="34" t="n">
        <f aca="false">AA32+AA33+AA34+AA35+AA36</f>
        <v>-81907.616875</v>
      </c>
      <c r="AB37" s="34" t="n">
        <f aca="false">AB32+AB33+AB34+AB35+AB36</f>
        <v>-81907.616875</v>
      </c>
      <c r="AC37" s="34" t="n">
        <f aca="false">AC32+AC33+AC34+AC35+AC36</f>
        <v>-81907.616875</v>
      </c>
      <c r="AD37" s="34" t="n">
        <f aca="false">AD32+AD33+AD34+AD35+AD36</f>
        <v>-81907.616875</v>
      </c>
      <c r="AE37" s="34" t="n">
        <f aca="false">AE32+AE33+AE34+AE35+AE36</f>
        <v>-81907.616875</v>
      </c>
      <c r="AF37" s="34" t="n">
        <f aca="false">AF32+AF33+AF34+AF35+AF36</f>
        <v>-81907.616875</v>
      </c>
      <c r="AG37" s="34" t="n">
        <f aca="false">AG32+AG33+AG34+AG35+AG36</f>
        <v>-81907.616875</v>
      </c>
      <c r="AH37" s="34" t="n">
        <f aca="false">AH32+AH33+AH34+AH35+AH36</f>
        <v>-81907.616875</v>
      </c>
      <c r="AI37" s="34" t="n">
        <f aca="false">AI32+AI33+AI34+AI35+AI36</f>
        <v>-81907.616875</v>
      </c>
      <c r="AJ37" s="34" t="n">
        <f aca="false">AJ32+AJ33+AJ34+AJ35+AJ36</f>
        <v>-81907.616875</v>
      </c>
      <c r="AK37" s="34" t="n">
        <f aca="false">AK32+AK33+AK34+AK35+AK36</f>
        <v>-81907.616875</v>
      </c>
      <c r="AL37" s="34" t="n">
        <f aca="false">AL32+AL33+AL34+AL35+AL36</f>
        <v>-81907.616875</v>
      </c>
    </row>
    <row r="38" customFormat="false" ht="15" hidden="false" customHeight="false" outlineLevel="0" collapsed="false">
      <c r="A38" s="4" t="s">
        <v>9</v>
      </c>
      <c r="C38" s="34" t="n">
        <f aca="false">C29+C37</f>
        <v>87550.52</v>
      </c>
      <c r="D38" s="34" t="n">
        <f aca="false">D29+D37</f>
        <v>87550.52</v>
      </c>
      <c r="E38" s="34" t="n">
        <f aca="false">E29+E37</f>
        <v>87550.52</v>
      </c>
      <c r="F38" s="34" t="n">
        <f aca="false">F29+F37</f>
        <v>87550.52</v>
      </c>
      <c r="G38" s="34" t="n">
        <f aca="false">G29+G37</f>
        <v>87550.52</v>
      </c>
      <c r="H38" s="34" t="n">
        <f aca="false">H29+H37</f>
        <v>87550.52</v>
      </c>
      <c r="I38" s="34" t="n">
        <f aca="false">I29+I37</f>
        <v>87550.52</v>
      </c>
      <c r="J38" s="34" t="n">
        <f aca="false">J29+J37</f>
        <v>87550.52</v>
      </c>
      <c r="K38" s="34" t="n">
        <f aca="false">K29+K37</f>
        <v>87550.52</v>
      </c>
      <c r="L38" s="34" t="n">
        <f aca="false">L29+L37</f>
        <v>87550.52</v>
      </c>
      <c r="M38" s="34" t="n">
        <f aca="false">M29+M37</f>
        <v>87550.52</v>
      </c>
      <c r="N38" s="34" t="n">
        <f aca="false">N29+N37</f>
        <v>87550.52</v>
      </c>
      <c r="O38" s="34" t="n">
        <f aca="false">O29+O37</f>
        <v>124134.50132</v>
      </c>
      <c r="P38" s="34" t="n">
        <f aca="false">P29+P37</f>
        <v>124134.50132</v>
      </c>
      <c r="Q38" s="34" t="n">
        <f aca="false">Q29+Q37</f>
        <v>124134.50132</v>
      </c>
      <c r="R38" s="34" t="n">
        <f aca="false">R29+R37</f>
        <v>124134.50132</v>
      </c>
      <c r="S38" s="34" t="n">
        <f aca="false">S29+S37</f>
        <v>124134.50132</v>
      </c>
      <c r="T38" s="34" t="n">
        <f aca="false">T29+T37</f>
        <v>124134.50132</v>
      </c>
      <c r="U38" s="34" t="n">
        <f aca="false">U29+U37</f>
        <v>124134.50132</v>
      </c>
      <c r="V38" s="34" t="n">
        <f aca="false">V29+V37</f>
        <v>124134.50132</v>
      </c>
      <c r="W38" s="34" t="n">
        <f aca="false">W29+W37</f>
        <v>124134.50132</v>
      </c>
      <c r="X38" s="34" t="n">
        <f aca="false">X29+X37</f>
        <v>124134.50132</v>
      </c>
      <c r="Y38" s="34" t="n">
        <f aca="false">Y29+Y37</f>
        <v>124134.50132</v>
      </c>
      <c r="Z38" s="34" t="n">
        <f aca="false">Z29+Z37</f>
        <v>124134.50132</v>
      </c>
      <c r="AA38" s="34" t="n">
        <f aca="false">AA29+AA37</f>
        <v>172824.86867192</v>
      </c>
      <c r="AB38" s="34" t="n">
        <f aca="false">AB29+AB37</f>
        <v>172824.86867192</v>
      </c>
      <c r="AC38" s="34" t="n">
        <f aca="false">AC29+AC37</f>
        <v>172824.86867192</v>
      </c>
      <c r="AD38" s="34" t="n">
        <f aca="false">AD29+AD37</f>
        <v>172824.86867192</v>
      </c>
      <c r="AE38" s="34" t="n">
        <f aca="false">AE29+AE37</f>
        <v>172824.86867192</v>
      </c>
      <c r="AF38" s="34" t="n">
        <f aca="false">AF29+AF37</f>
        <v>172824.86867192</v>
      </c>
      <c r="AG38" s="34" t="n">
        <f aca="false">AG29+AG37</f>
        <v>172824.86867192</v>
      </c>
      <c r="AH38" s="34" t="n">
        <f aca="false">AH29+AH37</f>
        <v>172824.86867192</v>
      </c>
      <c r="AI38" s="34" t="n">
        <f aca="false">AI29+AI37</f>
        <v>172824.86867192</v>
      </c>
      <c r="AJ38" s="34" t="n">
        <f aca="false">AJ29+AJ37</f>
        <v>172824.86867192</v>
      </c>
      <c r="AK38" s="34" t="n">
        <f aca="false">AK29+AK37</f>
        <v>172824.86867192</v>
      </c>
      <c r="AL38" s="34" t="n">
        <f aca="false">AL29+AL37</f>
        <v>172824.86867192</v>
      </c>
    </row>
    <row r="40" customFormat="false" ht="15" hidden="false" customHeight="false" outlineLevel="0" collapsed="false">
      <c r="A40" s="7" t="s">
        <v>175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customFormat="false" ht="15" hidden="false" customHeight="false" outlineLevel="0" collapsed="false">
      <c r="A41" s="4" t="s">
        <v>176</v>
      </c>
      <c r="C41" s="15" t="n">
        <f aca="false">C38+C52</f>
        <v>86550.52</v>
      </c>
      <c r="D41" s="15" t="n">
        <f aca="false">D38+D52</f>
        <v>86550.52</v>
      </c>
      <c r="E41" s="15" t="n">
        <f aca="false">E38+E52</f>
        <v>86550.52</v>
      </c>
      <c r="F41" s="15" t="n">
        <f aca="false">F38+F52</f>
        <v>86550.52</v>
      </c>
      <c r="G41" s="15" t="n">
        <f aca="false">G38+G52</f>
        <v>86550.52</v>
      </c>
      <c r="H41" s="15" t="n">
        <f aca="false">H38+H52</f>
        <v>86550.52</v>
      </c>
      <c r="I41" s="15" t="n">
        <f aca="false">I38+I52</f>
        <v>86550.52</v>
      </c>
      <c r="J41" s="15" t="n">
        <f aca="false">J38+J52</f>
        <v>86550.52</v>
      </c>
      <c r="K41" s="15" t="n">
        <f aca="false">K38+K52</f>
        <v>86550.52</v>
      </c>
      <c r="L41" s="15" t="n">
        <f aca="false">L38+L52</f>
        <v>86550.52</v>
      </c>
      <c r="M41" s="15" t="n">
        <f aca="false">M38+M52</f>
        <v>86550.52</v>
      </c>
      <c r="N41" s="15" t="n">
        <f aca="false">N38+N52</f>
        <v>86550.52</v>
      </c>
      <c r="O41" s="15" t="n">
        <f aca="false">O38+O52</f>
        <v>123134.50132</v>
      </c>
      <c r="P41" s="15" t="n">
        <f aca="false">P38+P52</f>
        <v>123134.50132</v>
      </c>
      <c r="Q41" s="15" t="n">
        <f aca="false">Q38+Q52</f>
        <v>123134.50132</v>
      </c>
      <c r="R41" s="15" t="n">
        <f aca="false">R38+R52</f>
        <v>123134.50132</v>
      </c>
      <c r="S41" s="15" t="n">
        <f aca="false">S38+S52</f>
        <v>123134.50132</v>
      </c>
      <c r="T41" s="15" t="n">
        <f aca="false">T38+T52</f>
        <v>123134.50132</v>
      </c>
      <c r="U41" s="15" t="n">
        <f aca="false">U38+U52</f>
        <v>123134.50132</v>
      </c>
      <c r="V41" s="15" t="n">
        <f aca="false">V38+V52</f>
        <v>123134.50132</v>
      </c>
      <c r="W41" s="15" t="n">
        <f aca="false">W38+W52</f>
        <v>123134.50132</v>
      </c>
      <c r="X41" s="15" t="n">
        <f aca="false">X38+X52</f>
        <v>123134.50132</v>
      </c>
      <c r="Y41" s="15" t="n">
        <f aca="false">Y38+Y52</f>
        <v>123134.50132</v>
      </c>
      <c r="Z41" s="15" t="n">
        <f aca="false">Z38+Z52</f>
        <v>123134.50132</v>
      </c>
      <c r="AA41" s="15" t="n">
        <f aca="false">AA38+AA52</f>
        <v>171824.86867192</v>
      </c>
      <c r="AB41" s="15" t="n">
        <f aca="false">AB38+AB52</f>
        <v>171824.86867192</v>
      </c>
      <c r="AC41" s="15" t="n">
        <f aca="false">AC38+AC52</f>
        <v>171824.86867192</v>
      </c>
      <c r="AD41" s="15" t="n">
        <f aca="false">AD38+AD52</f>
        <v>171824.86867192</v>
      </c>
      <c r="AE41" s="15" t="n">
        <f aca="false">AE38+AE52</f>
        <v>171824.86867192</v>
      </c>
      <c r="AF41" s="15" t="n">
        <f aca="false">AF38+AF52</f>
        <v>171824.86867192</v>
      </c>
      <c r="AG41" s="15" t="n">
        <f aca="false">AG38+AG52</f>
        <v>171824.86867192</v>
      </c>
      <c r="AH41" s="15" t="n">
        <f aca="false">AH38+AH52</f>
        <v>171824.86867192</v>
      </c>
      <c r="AI41" s="15" t="n">
        <f aca="false">AI38+AI52</f>
        <v>171824.86867192</v>
      </c>
      <c r="AJ41" s="15" t="n">
        <f aca="false">AJ38+AJ52</f>
        <v>171824.86867192</v>
      </c>
      <c r="AK41" s="15" t="n">
        <f aca="false">AK38+AK52</f>
        <v>171824.86867192</v>
      </c>
      <c r="AL41" s="15" t="n">
        <f aca="false">AL38+AL52</f>
        <v>171824.86867192</v>
      </c>
    </row>
    <row r="42" customFormat="false" ht="15" hidden="false" customHeight="false" outlineLevel="0" collapsed="false">
      <c r="A42" s="11" t="s">
        <v>177</v>
      </c>
      <c r="C42" s="22" t="n">
        <f aca="false">-(C57+C58+C60)/2*Inputs!$E$56/12</f>
        <v>-1333.33333333333</v>
      </c>
      <c r="D42" s="22" t="n">
        <f aca="false">-(D57+D58+D60)/2*Inputs!$E$56/12</f>
        <v>-1322.22222222222</v>
      </c>
      <c r="E42" s="22" t="n">
        <f aca="false">-(E57+E58+E60)/2*Inputs!$E$56/12</f>
        <v>-1300</v>
      </c>
      <c r="F42" s="22" t="n">
        <f aca="false">-(F57+F58+F60)/2*Inputs!$E$56/12</f>
        <v>-1277.77777777778</v>
      </c>
      <c r="G42" s="22" t="n">
        <f aca="false">-(G57+G58+G60)/2*Inputs!$E$56/12</f>
        <v>-1255.55555555556</v>
      </c>
      <c r="H42" s="22" t="n">
        <f aca="false">-(H57+H58+H60)/2*Inputs!$E$56/12</f>
        <v>-1233.33333333333</v>
      </c>
      <c r="I42" s="22" t="n">
        <f aca="false">-(I57+I58+I60)/2*Inputs!$E$56/12</f>
        <v>-1211.11111111111</v>
      </c>
      <c r="J42" s="22" t="n">
        <f aca="false">-(J57+J58+J60)/2*Inputs!$E$56/12</f>
        <v>-1188.88888888889</v>
      </c>
      <c r="K42" s="22" t="n">
        <f aca="false">-(K57+K58+K60)/2*Inputs!$E$56/12</f>
        <v>-1166.66666666667</v>
      </c>
      <c r="L42" s="22" t="n">
        <f aca="false">-(L57+L58+L60)/2*Inputs!$E$56/12</f>
        <v>-1144.44444444444</v>
      </c>
      <c r="M42" s="22" t="n">
        <f aca="false">-(M57+M58+M60)/2*Inputs!$E$56/12</f>
        <v>-1122.22222222222</v>
      </c>
      <c r="N42" s="22" t="n">
        <f aca="false">-(N57+N58+N60)/2*Inputs!$E$56/12</f>
        <v>-1100</v>
      </c>
      <c r="O42" s="22" t="n">
        <f aca="false">-(O57+O58+O60)/2*Inputs!$E$56/12</f>
        <v>-1077.77777777778</v>
      </c>
      <c r="P42" s="22" t="n">
        <f aca="false">-(P57+P58+P60)/2*Inputs!$E$56/12</f>
        <v>-1055.55555555555</v>
      </c>
      <c r="Q42" s="22" t="n">
        <f aca="false">-(Q57+Q58+Q60)/2*Inputs!$E$56/12</f>
        <v>-1033.33333333333</v>
      </c>
      <c r="R42" s="22" t="n">
        <f aca="false">-(R57+R58+R60)/2*Inputs!$E$56/12</f>
        <v>-1011.11111111111</v>
      </c>
      <c r="S42" s="22" t="n">
        <f aca="false">-(S57+S58+S60)/2*Inputs!$E$56/12</f>
        <v>-988.888888888888</v>
      </c>
      <c r="T42" s="22" t="n">
        <f aca="false">-(T57+T58+T60)/2*Inputs!$E$56/12</f>
        <v>-966.666666666666</v>
      </c>
      <c r="U42" s="22" t="n">
        <f aca="false">-(U57+U58+U60)/2*Inputs!$E$56/12</f>
        <v>-944.444444444443</v>
      </c>
      <c r="V42" s="22" t="n">
        <f aca="false">-(V57+V58+V60)/2*Inputs!$E$56/12</f>
        <v>-922.222222222221</v>
      </c>
      <c r="W42" s="22" t="n">
        <f aca="false">-(W57+W58+W60)/2*Inputs!$E$56/12</f>
        <v>-899.999999999999</v>
      </c>
      <c r="X42" s="22" t="n">
        <f aca="false">-(X57+X58+X60)/2*Inputs!$E$56/12</f>
        <v>-877.777777777777</v>
      </c>
      <c r="Y42" s="22" t="n">
        <f aca="false">-(Y57+Y58+Y60)/2*Inputs!$E$56/12</f>
        <v>-855.555555555554</v>
      </c>
      <c r="Z42" s="22" t="n">
        <f aca="false">-(Z57+Z58+Z60)/2*Inputs!$E$56/12</f>
        <v>-833.333333333332</v>
      </c>
      <c r="AA42" s="22" t="n">
        <f aca="false">-(AA57+AA58+AA60)/2*Inputs!$E$56/12</f>
        <v>-811.11111111111</v>
      </c>
      <c r="AB42" s="22" t="n">
        <f aca="false">-(AB57+AB58+AB60)/2*Inputs!$E$56/12</f>
        <v>-788.888888888888</v>
      </c>
      <c r="AC42" s="22" t="n">
        <f aca="false">-(AC57+AC58+AC60)/2*Inputs!$E$56/12</f>
        <v>-766.666666666666</v>
      </c>
      <c r="AD42" s="22" t="n">
        <f aca="false">-(AD57+AD58+AD60)/2*Inputs!$E$56/12</f>
        <v>-744.444444444443</v>
      </c>
      <c r="AE42" s="22" t="n">
        <f aca="false">-(AE57+AE58+AE60)/2*Inputs!$E$56/12</f>
        <v>-722.222222222221</v>
      </c>
      <c r="AF42" s="22" t="n">
        <f aca="false">-(AF57+AF58+AF60)/2*Inputs!$E$56/12</f>
        <v>-699.999999999999</v>
      </c>
      <c r="AG42" s="22" t="n">
        <f aca="false">-(AG57+AG58+AG60)/2*Inputs!$E$56/12</f>
        <v>-677.777777777777</v>
      </c>
      <c r="AH42" s="22" t="n">
        <f aca="false">-(AH57+AH58+AH60)/2*Inputs!$E$56/12</f>
        <v>-655.555555555555</v>
      </c>
      <c r="AI42" s="22" t="n">
        <f aca="false">-(AI57+AI58+AI60)/2*Inputs!$E$56/12</f>
        <v>-633.333333333332</v>
      </c>
      <c r="AJ42" s="22" t="n">
        <f aca="false">-(AJ57+AJ58+AJ60)/2*Inputs!$E$56/12</f>
        <v>-611.11111111111</v>
      </c>
      <c r="AK42" s="22" t="n">
        <f aca="false">-(AK57+AK58+AK60)/2*Inputs!$E$56/12</f>
        <v>-588.888888888888</v>
      </c>
      <c r="AL42" s="22" t="n">
        <f aca="false">-(AL57+AL58+AL60)/2*Inputs!$E$56/12</f>
        <v>-566.666666666666</v>
      </c>
    </row>
    <row r="43" customFormat="false" ht="15" hidden="false" customHeight="false" outlineLevel="0" collapsed="false">
      <c r="A43" s="4" t="s">
        <v>178</v>
      </c>
      <c r="C43" s="34" t="n">
        <f aca="false">C41+C42</f>
        <v>85217.1866666667</v>
      </c>
      <c r="D43" s="34" t="n">
        <f aca="false">D41+D42</f>
        <v>85228.2977777778</v>
      </c>
      <c r="E43" s="34" t="n">
        <f aca="false">E41+E42</f>
        <v>85250.52</v>
      </c>
      <c r="F43" s="34" t="n">
        <f aca="false">F41+F42</f>
        <v>85272.7422222222</v>
      </c>
      <c r="G43" s="34" t="n">
        <f aca="false">G41+G42</f>
        <v>85294.9644444444</v>
      </c>
      <c r="H43" s="34" t="n">
        <f aca="false">H41+H42</f>
        <v>85317.1866666667</v>
      </c>
      <c r="I43" s="34" t="n">
        <f aca="false">I41+I42</f>
        <v>85339.4088888889</v>
      </c>
      <c r="J43" s="34" t="n">
        <f aca="false">J41+J42</f>
        <v>85361.6311111111</v>
      </c>
      <c r="K43" s="34" t="n">
        <f aca="false">K41+K42</f>
        <v>85383.8533333333</v>
      </c>
      <c r="L43" s="34" t="n">
        <f aca="false">L41+L42</f>
        <v>85406.0755555556</v>
      </c>
      <c r="M43" s="34" t="n">
        <f aca="false">M41+M42</f>
        <v>85428.2977777778</v>
      </c>
      <c r="N43" s="34" t="n">
        <f aca="false">N41+N42</f>
        <v>85450.52</v>
      </c>
      <c r="O43" s="34" t="n">
        <f aca="false">O41+O42</f>
        <v>122056.723542222</v>
      </c>
      <c r="P43" s="34" t="n">
        <f aca="false">P41+P42</f>
        <v>122078.945764445</v>
      </c>
      <c r="Q43" s="34" t="n">
        <f aca="false">Q41+Q42</f>
        <v>122101.167986667</v>
      </c>
      <c r="R43" s="34" t="n">
        <f aca="false">R41+R42</f>
        <v>122123.390208889</v>
      </c>
      <c r="S43" s="34" t="n">
        <f aca="false">S41+S42</f>
        <v>122145.612431111</v>
      </c>
      <c r="T43" s="34" t="n">
        <f aca="false">T41+T42</f>
        <v>122167.834653334</v>
      </c>
      <c r="U43" s="34" t="n">
        <f aca="false">U41+U42</f>
        <v>122190.056875556</v>
      </c>
      <c r="V43" s="34" t="n">
        <f aca="false">V41+V42</f>
        <v>122212.279097778</v>
      </c>
      <c r="W43" s="34" t="n">
        <f aca="false">W41+W42</f>
        <v>122234.50132</v>
      </c>
      <c r="X43" s="34" t="n">
        <f aca="false">X41+X42</f>
        <v>122256.723542222</v>
      </c>
      <c r="Y43" s="34" t="n">
        <f aca="false">Y41+Y42</f>
        <v>122278.945764445</v>
      </c>
      <c r="Z43" s="34" t="n">
        <f aca="false">Z41+Z42</f>
        <v>122301.167986667</v>
      </c>
      <c r="AA43" s="34" t="n">
        <f aca="false">AA41+AA42</f>
        <v>171013.757560809</v>
      </c>
      <c r="AB43" s="34" t="n">
        <f aca="false">AB41+AB42</f>
        <v>171035.979783031</v>
      </c>
      <c r="AC43" s="34" t="n">
        <f aca="false">AC41+AC42</f>
        <v>171058.202005253</v>
      </c>
      <c r="AD43" s="34" t="n">
        <f aca="false">AD41+AD42</f>
        <v>171080.424227476</v>
      </c>
      <c r="AE43" s="34" t="n">
        <f aca="false">AE41+AE42</f>
        <v>171102.646449698</v>
      </c>
      <c r="AF43" s="34" t="n">
        <f aca="false">AF41+AF42</f>
        <v>171124.86867192</v>
      </c>
      <c r="AG43" s="34" t="n">
        <f aca="false">AG41+AG42</f>
        <v>171147.090894142</v>
      </c>
      <c r="AH43" s="34" t="n">
        <f aca="false">AH41+AH42</f>
        <v>171169.313116365</v>
      </c>
      <c r="AI43" s="34" t="n">
        <f aca="false">AI41+AI42</f>
        <v>171191.535338587</v>
      </c>
      <c r="AJ43" s="34" t="n">
        <f aca="false">AJ41+AJ42</f>
        <v>171213.757560809</v>
      </c>
      <c r="AK43" s="34" t="n">
        <f aca="false">AK41+AK42</f>
        <v>171235.979783031</v>
      </c>
      <c r="AL43" s="34" t="n">
        <f aca="false">AL41+AL42</f>
        <v>171258.202005253</v>
      </c>
    </row>
    <row r="44" customFormat="false" ht="15" hidden="false" customHeight="false" outlineLevel="0" collapsed="false">
      <c r="A44" s="17" t="s">
        <v>179</v>
      </c>
      <c r="C44" s="22" t="n">
        <f aca="false">C43</f>
        <v>85217.1866666667</v>
      </c>
      <c r="D44" s="22" t="n">
        <f aca="false">C44+D43</f>
        <v>170445.484444444</v>
      </c>
      <c r="E44" s="22" t="n">
        <f aca="false">D44+E43</f>
        <v>255696.004444444</v>
      </c>
      <c r="F44" s="22" t="n">
        <f aca="false">E44+F43</f>
        <v>340968.746666667</v>
      </c>
      <c r="G44" s="22" t="n">
        <f aca="false">F44+G43</f>
        <v>426263.711111111</v>
      </c>
      <c r="H44" s="22" t="n">
        <f aca="false">G44+H43</f>
        <v>511580.897777778</v>
      </c>
      <c r="I44" s="22" t="n">
        <f aca="false">H44+I43</f>
        <v>596920.306666667</v>
      </c>
      <c r="J44" s="22" t="n">
        <f aca="false">I44+J43</f>
        <v>682281.937777778</v>
      </c>
      <c r="K44" s="22" t="n">
        <f aca="false">J44+K43</f>
        <v>767665.791111111</v>
      </c>
      <c r="L44" s="22" t="n">
        <f aca="false">K44+L43</f>
        <v>853071.866666667</v>
      </c>
      <c r="M44" s="22" t="n">
        <f aca="false">L44+M43</f>
        <v>938500.164444444</v>
      </c>
      <c r="N44" s="22" t="n">
        <f aca="false">M44+N43</f>
        <v>1023950.68444444</v>
      </c>
      <c r="O44" s="22" t="n">
        <f aca="false">N44+O43</f>
        <v>1146007.40798667</v>
      </c>
      <c r="P44" s="22" t="n">
        <f aca="false">O44+P43</f>
        <v>1268086.35375111</v>
      </c>
      <c r="Q44" s="22" t="n">
        <f aca="false">P44+Q43</f>
        <v>1390187.52173778</v>
      </c>
      <c r="R44" s="22" t="n">
        <f aca="false">Q44+R43</f>
        <v>1512310.91194667</v>
      </c>
      <c r="S44" s="22" t="n">
        <f aca="false">R44+S43</f>
        <v>1634456.52437778</v>
      </c>
      <c r="T44" s="22" t="n">
        <f aca="false">S44+T43</f>
        <v>1756624.35903111</v>
      </c>
      <c r="U44" s="22" t="n">
        <f aca="false">T44+U43</f>
        <v>1878814.41590667</v>
      </c>
      <c r="V44" s="22" t="n">
        <f aca="false">U44+V43</f>
        <v>2001026.69500445</v>
      </c>
      <c r="W44" s="22" t="n">
        <f aca="false">V44+W43</f>
        <v>2123261.19632445</v>
      </c>
      <c r="X44" s="22" t="n">
        <f aca="false">W44+X43</f>
        <v>2245517.91986667</v>
      </c>
      <c r="Y44" s="22" t="n">
        <f aca="false">X44+Y43</f>
        <v>2367796.86563111</v>
      </c>
      <c r="Z44" s="22" t="n">
        <f aca="false">Y44+Z43</f>
        <v>2490098.03361778</v>
      </c>
      <c r="AA44" s="22" t="n">
        <f aca="false">Z44+AA43</f>
        <v>2661111.79117859</v>
      </c>
      <c r="AB44" s="22" t="n">
        <f aca="false">AA44+AB43</f>
        <v>2832147.77096162</v>
      </c>
      <c r="AC44" s="22" t="n">
        <f aca="false">AB44+AC43</f>
        <v>3003205.97296687</v>
      </c>
      <c r="AD44" s="22" t="n">
        <f aca="false">AC44+AD43</f>
        <v>3174286.39719435</v>
      </c>
      <c r="AE44" s="22" t="n">
        <f aca="false">AD44+AE43</f>
        <v>3345389.04364405</v>
      </c>
      <c r="AF44" s="22" t="n">
        <f aca="false">AE44+AF43</f>
        <v>3516513.91231597</v>
      </c>
      <c r="AG44" s="22" t="n">
        <f aca="false">AF44+AG43</f>
        <v>3687661.00321011</v>
      </c>
      <c r="AH44" s="22" t="n">
        <f aca="false">AG44+AH43</f>
        <v>3858830.31632647</v>
      </c>
      <c r="AI44" s="22" t="n">
        <f aca="false">AH44+AI43</f>
        <v>4030021.85166506</v>
      </c>
      <c r="AJ44" s="22" t="n">
        <f aca="false">AI44+AJ43</f>
        <v>4201235.60922587</v>
      </c>
      <c r="AK44" s="22" t="n">
        <f aca="false">AJ44+AK43</f>
        <v>4372471.5890089</v>
      </c>
      <c r="AL44" s="22" t="n">
        <f aca="false">AK44+AL43</f>
        <v>4543729.79101415</v>
      </c>
    </row>
    <row r="45" customFormat="false" ht="15" hidden="false" customHeight="false" outlineLevel="0" collapsed="false">
      <c r="A45" s="17" t="s">
        <v>180</v>
      </c>
      <c r="C45" s="22" t="n">
        <f aca="false">MAX(0,C44)</f>
        <v>85217.1866666667</v>
      </c>
      <c r="D45" s="22" t="n">
        <f aca="false">MAX(C45,D44)</f>
        <v>170445.484444444</v>
      </c>
      <c r="E45" s="22" t="n">
        <f aca="false">MAX(D45,E44)</f>
        <v>255696.004444444</v>
      </c>
      <c r="F45" s="22" t="n">
        <f aca="false">MAX(E45,F44)</f>
        <v>340968.746666667</v>
      </c>
      <c r="G45" s="22" t="n">
        <f aca="false">MAX(F45,G44)</f>
        <v>426263.711111111</v>
      </c>
      <c r="H45" s="22" t="n">
        <f aca="false">MAX(G45,H44)</f>
        <v>511580.897777778</v>
      </c>
      <c r="I45" s="22" t="n">
        <f aca="false">MAX(H45,I44)</f>
        <v>596920.306666667</v>
      </c>
      <c r="J45" s="22" t="n">
        <f aca="false">MAX(I45,J44)</f>
        <v>682281.937777778</v>
      </c>
      <c r="K45" s="22" t="n">
        <f aca="false">MAX(J45,K44)</f>
        <v>767665.791111111</v>
      </c>
      <c r="L45" s="22" t="n">
        <f aca="false">MAX(K45,L44)</f>
        <v>853071.866666667</v>
      </c>
      <c r="M45" s="22" t="n">
        <f aca="false">MAX(L45,M44)</f>
        <v>938500.164444444</v>
      </c>
      <c r="N45" s="22" t="n">
        <f aca="false">MAX(M45,N44)</f>
        <v>1023950.68444444</v>
      </c>
      <c r="O45" s="22" t="n">
        <f aca="false">MAX(N45,O44)</f>
        <v>1146007.40798667</v>
      </c>
      <c r="P45" s="22" t="n">
        <f aca="false">MAX(O45,P44)</f>
        <v>1268086.35375111</v>
      </c>
      <c r="Q45" s="22" t="n">
        <f aca="false">MAX(P45,Q44)</f>
        <v>1390187.52173778</v>
      </c>
      <c r="R45" s="22" t="n">
        <f aca="false">MAX(Q45,R44)</f>
        <v>1512310.91194667</v>
      </c>
      <c r="S45" s="22" t="n">
        <f aca="false">MAX(R45,S44)</f>
        <v>1634456.52437778</v>
      </c>
      <c r="T45" s="22" t="n">
        <f aca="false">MAX(S45,T44)</f>
        <v>1756624.35903111</v>
      </c>
      <c r="U45" s="22" t="n">
        <f aca="false">MAX(T45,U44)</f>
        <v>1878814.41590667</v>
      </c>
      <c r="V45" s="22" t="n">
        <f aca="false">MAX(U45,V44)</f>
        <v>2001026.69500445</v>
      </c>
      <c r="W45" s="22" t="n">
        <f aca="false">MAX(V45,W44)</f>
        <v>2123261.19632445</v>
      </c>
      <c r="X45" s="22" t="n">
        <f aca="false">MAX(W45,X44)</f>
        <v>2245517.91986667</v>
      </c>
      <c r="Y45" s="22" t="n">
        <f aca="false">MAX(X45,Y44)</f>
        <v>2367796.86563111</v>
      </c>
      <c r="Z45" s="22" t="n">
        <f aca="false">MAX(Y45,Z44)</f>
        <v>2490098.03361778</v>
      </c>
      <c r="AA45" s="22" t="n">
        <f aca="false">MAX(Z45,AA44)</f>
        <v>2661111.79117859</v>
      </c>
      <c r="AB45" s="22" t="n">
        <f aca="false">MAX(AA45,AB44)</f>
        <v>2832147.77096162</v>
      </c>
      <c r="AC45" s="22" t="n">
        <f aca="false">MAX(AB45,AC44)</f>
        <v>3003205.97296687</v>
      </c>
      <c r="AD45" s="22" t="n">
        <f aca="false">MAX(AC45,AD44)</f>
        <v>3174286.39719435</v>
      </c>
      <c r="AE45" s="22" t="n">
        <f aca="false">MAX(AD45,AE44)</f>
        <v>3345389.04364405</v>
      </c>
      <c r="AF45" s="22" t="n">
        <f aca="false">MAX(AE45,AF44)</f>
        <v>3516513.91231597</v>
      </c>
      <c r="AG45" s="22" t="n">
        <f aca="false">MAX(AF45,AG44)</f>
        <v>3687661.00321011</v>
      </c>
      <c r="AH45" s="22" t="n">
        <f aca="false">MAX(AG45,AH44)</f>
        <v>3858830.31632647</v>
      </c>
      <c r="AI45" s="22" t="n">
        <f aca="false">MAX(AH45,AI44)</f>
        <v>4030021.85166506</v>
      </c>
      <c r="AJ45" s="22" t="n">
        <f aca="false">MAX(AI45,AJ44)</f>
        <v>4201235.60922587</v>
      </c>
      <c r="AK45" s="22" t="n">
        <f aca="false">MAX(AJ45,AK44)</f>
        <v>4372471.5890089</v>
      </c>
      <c r="AL45" s="22" t="n">
        <f aca="false">MAX(AK45,AL44)</f>
        <v>4543729.79101415</v>
      </c>
    </row>
    <row r="46" customFormat="false" ht="15" hidden="false" customHeight="false" outlineLevel="0" collapsed="false">
      <c r="A46" s="11" t="s">
        <v>181</v>
      </c>
      <c r="C46" s="22" t="n">
        <f aca="false">-C45*Inputs!$E$66</f>
        <v>-17895.6092</v>
      </c>
      <c r="D46" s="22" t="n">
        <f aca="false">-(D45-C45)*Inputs!$E$66</f>
        <v>-17897.9425333333</v>
      </c>
      <c r="E46" s="22" t="n">
        <f aca="false">-(E45-D45)*Inputs!$E$66</f>
        <v>-17902.6092</v>
      </c>
      <c r="F46" s="22" t="n">
        <f aca="false">-(F45-E45)*Inputs!$E$66</f>
        <v>-17907.2758666667</v>
      </c>
      <c r="G46" s="22" t="n">
        <f aca="false">-(G45-F45)*Inputs!$E$66</f>
        <v>-17911.9425333333</v>
      </c>
      <c r="H46" s="22" t="n">
        <f aca="false">-(H45-G45)*Inputs!$E$66</f>
        <v>-17916.6092</v>
      </c>
      <c r="I46" s="22" t="n">
        <f aca="false">-(I45-H45)*Inputs!$E$66</f>
        <v>-17921.2758666667</v>
      </c>
      <c r="J46" s="22" t="n">
        <f aca="false">-(J45-I45)*Inputs!$E$66</f>
        <v>-17925.9425333333</v>
      </c>
      <c r="K46" s="22" t="n">
        <f aca="false">-(K45-J45)*Inputs!$E$66</f>
        <v>-17930.6092</v>
      </c>
      <c r="L46" s="22" t="n">
        <f aca="false">-(L45-K45)*Inputs!$E$66</f>
        <v>-17935.2758666667</v>
      </c>
      <c r="M46" s="22" t="n">
        <f aca="false">-(M45-L45)*Inputs!$E$66</f>
        <v>-17939.9425333333</v>
      </c>
      <c r="N46" s="22" t="n">
        <f aca="false">-(N45-M45)*Inputs!$E$66</f>
        <v>-17944.6092</v>
      </c>
      <c r="O46" s="22" t="n">
        <f aca="false">-(O45-N45)*Inputs!$E$66</f>
        <v>-25631.9119438667</v>
      </c>
      <c r="P46" s="22" t="n">
        <f aca="false">-(P45-O45)*Inputs!$E$66</f>
        <v>-25636.5786105334</v>
      </c>
      <c r="Q46" s="22" t="n">
        <f aca="false">-(Q45-P45)*Inputs!$E$66</f>
        <v>-25641.2452772</v>
      </c>
      <c r="R46" s="22" t="n">
        <f aca="false">-(R45-Q45)*Inputs!$E$66</f>
        <v>-25645.9119438667</v>
      </c>
      <c r="S46" s="22" t="n">
        <f aca="false">-(S45-R45)*Inputs!$E$66</f>
        <v>-25650.5786105334</v>
      </c>
      <c r="T46" s="22" t="n">
        <f aca="false">-(T45-S45)*Inputs!$E$66</f>
        <v>-25655.2452772</v>
      </c>
      <c r="U46" s="22" t="n">
        <f aca="false">-(U45-T45)*Inputs!$E$66</f>
        <v>-25659.9119438667</v>
      </c>
      <c r="V46" s="22" t="n">
        <f aca="false">-(V45-U45)*Inputs!$E$66</f>
        <v>-25664.5786105334</v>
      </c>
      <c r="W46" s="22" t="n">
        <f aca="false">-(W45-V45)*Inputs!$E$66</f>
        <v>-25669.2452772</v>
      </c>
      <c r="X46" s="22" t="n">
        <f aca="false">-(X45-W45)*Inputs!$E$66</f>
        <v>-25673.9119438667</v>
      </c>
      <c r="Y46" s="22" t="n">
        <f aca="false">-(Y45-X45)*Inputs!$E$66</f>
        <v>-25678.5786105334</v>
      </c>
      <c r="Z46" s="22" t="n">
        <f aca="false">-(Z45-Y45)*Inputs!$E$66</f>
        <v>-25683.2452772</v>
      </c>
      <c r="AA46" s="22" t="n">
        <f aca="false">-(AA45-Z45)*Inputs!$E$66</f>
        <v>-35912.8890877699</v>
      </c>
      <c r="AB46" s="22" t="n">
        <f aca="false">-(AB45-AA45)*Inputs!$E$66</f>
        <v>-35917.5557544365</v>
      </c>
      <c r="AC46" s="22" t="n">
        <f aca="false">-(AC45-AB45)*Inputs!$E$66</f>
        <v>-35922.2224211032</v>
      </c>
      <c r="AD46" s="22" t="n">
        <f aca="false">-(AD45-AC45)*Inputs!$E$66</f>
        <v>-35926.8890877699</v>
      </c>
      <c r="AE46" s="22" t="n">
        <f aca="false">-(AE45-AD45)*Inputs!$E$66</f>
        <v>-35931.5557544365</v>
      </c>
      <c r="AF46" s="22" t="n">
        <f aca="false">-(AF45-AE45)*Inputs!$E$66</f>
        <v>-35936.2224211032</v>
      </c>
      <c r="AG46" s="22" t="n">
        <f aca="false">-(AG45-AF45)*Inputs!$E$66</f>
        <v>-35940.8890877699</v>
      </c>
      <c r="AH46" s="22" t="n">
        <f aca="false">-(AH45-AG45)*Inputs!$E$66</f>
        <v>-35945.5557544366</v>
      </c>
      <c r="AI46" s="22" t="n">
        <f aca="false">-(AI45-AH45)*Inputs!$E$66</f>
        <v>-35950.2224211032</v>
      </c>
      <c r="AJ46" s="22" t="n">
        <f aca="false">-(AJ45-AI45)*Inputs!$E$66</f>
        <v>-35954.8890877699</v>
      </c>
      <c r="AK46" s="22" t="n">
        <f aca="false">-(AK45-AJ45)*Inputs!$E$66</f>
        <v>-35959.5557544365</v>
      </c>
      <c r="AL46" s="22" t="n">
        <f aca="false">-(AL45-AK45)*Inputs!$E$66</f>
        <v>-35964.2224211032</v>
      </c>
    </row>
    <row r="47" customFormat="false" ht="15" hidden="false" customHeight="false" outlineLevel="0" collapsed="false">
      <c r="A47" s="4" t="s">
        <v>11</v>
      </c>
      <c r="C47" s="34" t="n">
        <f aca="false">C43+C46</f>
        <v>67321.5774666667</v>
      </c>
      <c r="D47" s="34" t="n">
        <f aca="false">D43+D46</f>
        <v>67330.3552444445</v>
      </c>
      <c r="E47" s="34" t="n">
        <f aca="false">E43+E46</f>
        <v>67347.9108</v>
      </c>
      <c r="F47" s="34" t="n">
        <f aca="false">F43+F46</f>
        <v>67365.4663555556</v>
      </c>
      <c r="G47" s="34" t="n">
        <f aca="false">G43+G46</f>
        <v>67383.0219111111</v>
      </c>
      <c r="H47" s="34" t="n">
        <f aca="false">H43+H46</f>
        <v>67400.5774666667</v>
      </c>
      <c r="I47" s="34" t="n">
        <f aca="false">I43+I46</f>
        <v>67418.1330222222</v>
      </c>
      <c r="J47" s="34" t="n">
        <f aca="false">J43+J46</f>
        <v>67435.6885777778</v>
      </c>
      <c r="K47" s="34" t="n">
        <f aca="false">K43+K46</f>
        <v>67453.2441333333</v>
      </c>
      <c r="L47" s="34" t="n">
        <f aca="false">L43+L46</f>
        <v>67470.7996888889</v>
      </c>
      <c r="M47" s="34" t="n">
        <f aca="false">M43+M46</f>
        <v>67488.3552444444</v>
      </c>
      <c r="N47" s="34" t="n">
        <f aca="false">N43+N46</f>
        <v>67505.9108</v>
      </c>
      <c r="O47" s="34" t="n">
        <f aca="false">O43+O46</f>
        <v>96424.8115983557</v>
      </c>
      <c r="P47" s="34" t="n">
        <f aca="false">P43+P46</f>
        <v>96442.3671539113</v>
      </c>
      <c r="Q47" s="34" t="n">
        <f aca="false">Q43+Q46</f>
        <v>96459.9227094669</v>
      </c>
      <c r="R47" s="34" t="n">
        <f aca="false">R43+R46</f>
        <v>96477.4782650224</v>
      </c>
      <c r="S47" s="34" t="n">
        <f aca="false">S43+S46</f>
        <v>96495.033820578</v>
      </c>
      <c r="T47" s="34" t="n">
        <f aca="false">T43+T46</f>
        <v>96512.5893761335</v>
      </c>
      <c r="U47" s="34" t="n">
        <f aca="false">U43+U46</f>
        <v>96530.1449316891</v>
      </c>
      <c r="V47" s="34" t="n">
        <f aca="false">V43+V46</f>
        <v>96547.7004872446</v>
      </c>
      <c r="W47" s="34" t="n">
        <f aca="false">W43+W46</f>
        <v>96565.2560428002</v>
      </c>
      <c r="X47" s="34" t="n">
        <f aca="false">X43+X46</f>
        <v>96582.8115983558</v>
      </c>
      <c r="Y47" s="34" t="n">
        <f aca="false">Y43+Y46</f>
        <v>96600.3671539113</v>
      </c>
      <c r="Z47" s="34" t="n">
        <f aca="false">Z43+Z46</f>
        <v>96617.9227094669</v>
      </c>
      <c r="AA47" s="34" t="n">
        <f aca="false">AA43+AA46</f>
        <v>135100.868473039</v>
      </c>
      <c r="AB47" s="34" t="n">
        <f aca="false">AB43+AB46</f>
        <v>135118.424028595</v>
      </c>
      <c r="AC47" s="34" t="n">
        <f aca="false">AC43+AC46</f>
        <v>135135.97958415</v>
      </c>
      <c r="AD47" s="34" t="n">
        <f aca="false">AD43+AD46</f>
        <v>135153.535139706</v>
      </c>
      <c r="AE47" s="34" t="n">
        <f aca="false">AE43+AE46</f>
        <v>135171.090695261</v>
      </c>
      <c r="AF47" s="34" t="n">
        <f aca="false">AF43+AF46</f>
        <v>135188.646250817</v>
      </c>
      <c r="AG47" s="34" t="n">
        <f aca="false">AG43+AG46</f>
        <v>135206.201806372</v>
      </c>
      <c r="AH47" s="34" t="n">
        <f aca="false">AH43+AH46</f>
        <v>135223.757361928</v>
      </c>
      <c r="AI47" s="34" t="n">
        <f aca="false">AI43+AI46</f>
        <v>135241.312917484</v>
      </c>
      <c r="AJ47" s="34" t="n">
        <f aca="false">AJ43+AJ46</f>
        <v>135258.868473039</v>
      </c>
      <c r="AK47" s="34" t="n">
        <f aca="false">AK43+AK46</f>
        <v>135276.424028595</v>
      </c>
      <c r="AL47" s="34" t="n">
        <f aca="false">AL43+AL46</f>
        <v>135293.97958415</v>
      </c>
    </row>
    <row r="49" customFormat="false" ht="15" hidden="false" customHeight="false" outlineLevel="0" collapsed="false">
      <c r="A49" s="7" t="s">
        <v>182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customFormat="false" ht="15" hidden="false" customHeight="false" outlineLevel="0" collapsed="false">
      <c r="A50" s="11" t="s">
        <v>183</v>
      </c>
      <c r="C50" s="22" t="n">
        <f aca="false">IF(C$4=1,Inputs!$E$31,0)</f>
        <v>60000</v>
      </c>
      <c r="D50" s="22" t="n">
        <f aca="false">IF(D$4=1,Inputs!$E$31,0)</f>
        <v>0</v>
      </c>
      <c r="E50" s="22" t="n">
        <f aca="false">IF(E$4=1,Inputs!$E$31,0)</f>
        <v>0</v>
      </c>
      <c r="F50" s="22" t="n">
        <f aca="false">IF(F$4=1,Inputs!$E$31,0)</f>
        <v>0</v>
      </c>
      <c r="G50" s="22" t="n">
        <f aca="false">IF(G$4=1,Inputs!$E$31,0)</f>
        <v>0</v>
      </c>
      <c r="H50" s="22" t="n">
        <f aca="false">IF(H$4=1,Inputs!$E$31,0)</f>
        <v>0</v>
      </c>
      <c r="I50" s="22" t="n">
        <f aca="false">IF(I$4=1,Inputs!$E$31,0)</f>
        <v>0</v>
      </c>
      <c r="J50" s="22" t="n">
        <f aca="false">IF(J$4=1,Inputs!$E$31,0)</f>
        <v>0</v>
      </c>
      <c r="K50" s="22" t="n">
        <f aca="false">IF(K$4=1,Inputs!$E$31,0)</f>
        <v>0</v>
      </c>
      <c r="L50" s="22" t="n">
        <f aca="false">IF(L$4=1,Inputs!$E$31,0)</f>
        <v>0</v>
      </c>
      <c r="M50" s="22" t="n">
        <f aca="false">IF(M$4=1,Inputs!$E$31,0)</f>
        <v>0</v>
      </c>
      <c r="N50" s="22" t="n">
        <f aca="false">IF(N$4=1,Inputs!$E$31,0)</f>
        <v>0</v>
      </c>
      <c r="O50" s="22" t="n">
        <f aca="false">IF(O$4=1,Inputs!$E$31,0)</f>
        <v>0</v>
      </c>
      <c r="P50" s="22" t="n">
        <f aca="false">IF(P$4=1,Inputs!$E$31,0)</f>
        <v>0</v>
      </c>
      <c r="Q50" s="22" t="n">
        <f aca="false">IF(Q$4=1,Inputs!$E$31,0)</f>
        <v>0</v>
      </c>
      <c r="R50" s="22" t="n">
        <f aca="false">IF(R$4=1,Inputs!$E$31,0)</f>
        <v>0</v>
      </c>
      <c r="S50" s="22" t="n">
        <f aca="false">IF(S$4=1,Inputs!$E$31,0)</f>
        <v>0</v>
      </c>
      <c r="T50" s="22" t="n">
        <f aca="false">IF(T$4=1,Inputs!$E$31,0)</f>
        <v>0</v>
      </c>
      <c r="U50" s="22" t="n">
        <f aca="false">IF(U$4=1,Inputs!$E$31,0)</f>
        <v>0</v>
      </c>
      <c r="V50" s="22" t="n">
        <f aca="false">IF(V$4=1,Inputs!$E$31,0)</f>
        <v>0</v>
      </c>
      <c r="W50" s="22" t="n">
        <f aca="false">IF(W$4=1,Inputs!$E$31,0)</f>
        <v>0</v>
      </c>
      <c r="X50" s="22" t="n">
        <f aca="false">IF(X$4=1,Inputs!$E$31,0)</f>
        <v>0</v>
      </c>
      <c r="Y50" s="22" t="n">
        <f aca="false">IF(Y$4=1,Inputs!$E$31,0)</f>
        <v>0</v>
      </c>
      <c r="Z50" s="22" t="n">
        <f aca="false">IF(Z$4=1,Inputs!$E$31,0)</f>
        <v>0</v>
      </c>
      <c r="AA50" s="22" t="n">
        <f aca="false">IF(AA$4=1,Inputs!$E$31,0)</f>
        <v>0</v>
      </c>
      <c r="AB50" s="22" t="n">
        <f aca="false">IF(AB$4=1,Inputs!$E$31,0)</f>
        <v>0</v>
      </c>
      <c r="AC50" s="22" t="n">
        <f aca="false">IF(AC$4=1,Inputs!$E$31,0)</f>
        <v>0</v>
      </c>
      <c r="AD50" s="22" t="n">
        <f aca="false">IF(AD$4=1,Inputs!$E$31,0)</f>
        <v>0</v>
      </c>
      <c r="AE50" s="22" t="n">
        <f aca="false">IF(AE$4=1,Inputs!$E$31,0)</f>
        <v>0</v>
      </c>
      <c r="AF50" s="22" t="n">
        <f aca="false">IF(AF$4=1,Inputs!$E$31,0)</f>
        <v>0</v>
      </c>
      <c r="AG50" s="22" t="n">
        <f aca="false">IF(AG$4=1,Inputs!$E$31,0)</f>
        <v>0</v>
      </c>
      <c r="AH50" s="22" t="n">
        <f aca="false">IF(AH$4=1,Inputs!$E$31,0)</f>
        <v>0</v>
      </c>
      <c r="AI50" s="22" t="n">
        <f aca="false">IF(AI$4=1,Inputs!$E$31,0)</f>
        <v>0</v>
      </c>
      <c r="AJ50" s="22" t="n">
        <f aca="false">IF(AJ$4=1,Inputs!$E$31,0)</f>
        <v>0</v>
      </c>
      <c r="AK50" s="22" t="n">
        <f aca="false">IF(AK$4=1,Inputs!$E$31,0)</f>
        <v>0</v>
      </c>
      <c r="AL50" s="22" t="n">
        <f aca="false">IF(AL$4=1,Inputs!$E$31,0)</f>
        <v>0</v>
      </c>
    </row>
    <row r="51" customFormat="false" ht="15" hidden="false" customHeight="false" outlineLevel="0" collapsed="false">
      <c r="A51" s="11" t="s">
        <v>184</v>
      </c>
      <c r="C51" s="22" t="n">
        <f aca="false">C50</f>
        <v>60000</v>
      </c>
      <c r="D51" s="22" t="n">
        <f aca="false">C51+D50</f>
        <v>60000</v>
      </c>
      <c r="E51" s="22" t="n">
        <f aca="false">D51+E50</f>
        <v>60000</v>
      </c>
      <c r="F51" s="22" t="n">
        <f aca="false">E51+F50</f>
        <v>60000</v>
      </c>
      <c r="G51" s="22" t="n">
        <f aca="false">F51+G50</f>
        <v>60000</v>
      </c>
      <c r="H51" s="22" t="n">
        <f aca="false">G51+H50</f>
        <v>60000</v>
      </c>
      <c r="I51" s="22" t="n">
        <f aca="false">H51+I50</f>
        <v>60000</v>
      </c>
      <c r="J51" s="22" t="n">
        <f aca="false">I51+J50</f>
        <v>60000</v>
      </c>
      <c r="K51" s="22" t="n">
        <f aca="false">J51+K50</f>
        <v>60000</v>
      </c>
      <c r="L51" s="22" t="n">
        <f aca="false">K51+L50</f>
        <v>60000</v>
      </c>
      <c r="M51" s="22" t="n">
        <f aca="false">L51+M50</f>
        <v>60000</v>
      </c>
      <c r="N51" s="22" t="n">
        <f aca="false">M51+N50</f>
        <v>60000</v>
      </c>
      <c r="O51" s="22" t="n">
        <f aca="false">N51+O50</f>
        <v>60000</v>
      </c>
      <c r="P51" s="22" t="n">
        <f aca="false">O51+P50</f>
        <v>60000</v>
      </c>
      <c r="Q51" s="22" t="n">
        <f aca="false">P51+Q50</f>
        <v>60000</v>
      </c>
      <c r="R51" s="22" t="n">
        <f aca="false">Q51+R50</f>
        <v>60000</v>
      </c>
      <c r="S51" s="22" t="n">
        <f aca="false">R51+S50</f>
        <v>60000</v>
      </c>
      <c r="T51" s="22" t="n">
        <f aca="false">S51+T50</f>
        <v>60000</v>
      </c>
      <c r="U51" s="22" t="n">
        <f aca="false">T51+U50</f>
        <v>60000</v>
      </c>
      <c r="V51" s="22" t="n">
        <f aca="false">U51+V50</f>
        <v>60000</v>
      </c>
      <c r="W51" s="22" t="n">
        <f aca="false">V51+W50</f>
        <v>60000</v>
      </c>
      <c r="X51" s="22" t="n">
        <f aca="false">W51+X50</f>
        <v>60000</v>
      </c>
      <c r="Y51" s="22" t="n">
        <f aca="false">X51+Y50</f>
        <v>60000</v>
      </c>
      <c r="Z51" s="22" t="n">
        <f aca="false">Y51+Z50</f>
        <v>60000</v>
      </c>
      <c r="AA51" s="22" t="n">
        <f aca="false">Z51+AA50</f>
        <v>60000</v>
      </c>
      <c r="AB51" s="22" t="n">
        <f aca="false">AA51+AB50</f>
        <v>60000</v>
      </c>
      <c r="AC51" s="22" t="n">
        <f aca="false">AB51+AC50</f>
        <v>60000</v>
      </c>
      <c r="AD51" s="22" t="n">
        <f aca="false">AC51+AD50</f>
        <v>60000</v>
      </c>
      <c r="AE51" s="22" t="n">
        <f aca="false">AD51+AE50</f>
        <v>60000</v>
      </c>
      <c r="AF51" s="22" t="n">
        <f aca="false">AE51+AF50</f>
        <v>60000</v>
      </c>
      <c r="AG51" s="22" t="n">
        <f aca="false">AF51+AG50</f>
        <v>60000</v>
      </c>
      <c r="AH51" s="22" t="n">
        <f aca="false">AG51+AH50</f>
        <v>60000</v>
      </c>
      <c r="AI51" s="22" t="n">
        <f aca="false">AH51+AI50</f>
        <v>60000</v>
      </c>
      <c r="AJ51" s="22" t="n">
        <f aca="false">AI51+AJ50</f>
        <v>60000</v>
      </c>
      <c r="AK51" s="22" t="n">
        <f aca="false">AJ51+AK50</f>
        <v>60000</v>
      </c>
      <c r="AL51" s="22" t="n">
        <f aca="false">AK51+AL50</f>
        <v>60000</v>
      </c>
    </row>
    <row r="52" customFormat="false" ht="15" hidden="false" customHeight="false" outlineLevel="0" collapsed="false">
      <c r="A52" s="11" t="s">
        <v>185</v>
      </c>
      <c r="C52" s="22" t="n">
        <f aca="false">-MIN(C51/MAX(1,Inputs!$E$65*12),C50)</f>
        <v>-1000</v>
      </c>
      <c r="D52" s="22" t="n">
        <f aca="false">-MIN(D51/MAX(1,Inputs!$E$65*12),C54+D50)</f>
        <v>-1000</v>
      </c>
      <c r="E52" s="22" t="n">
        <f aca="false">-MIN(E51/MAX(1,Inputs!$E$65*12),D54+E50)</f>
        <v>-1000</v>
      </c>
      <c r="F52" s="22" t="n">
        <f aca="false">-MIN(F51/MAX(1,Inputs!$E$65*12),E54+F50)</f>
        <v>-1000</v>
      </c>
      <c r="G52" s="22" t="n">
        <f aca="false">-MIN(G51/MAX(1,Inputs!$E$65*12),F54+G50)</f>
        <v>-1000</v>
      </c>
      <c r="H52" s="22" t="n">
        <f aca="false">-MIN(H51/MAX(1,Inputs!$E$65*12),G54+H50)</f>
        <v>-1000</v>
      </c>
      <c r="I52" s="22" t="n">
        <f aca="false">-MIN(I51/MAX(1,Inputs!$E$65*12),H54+I50)</f>
        <v>-1000</v>
      </c>
      <c r="J52" s="22" t="n">
        <f aca="false">-MIN(J51/MAX(1,Inputs!$E$65*12),I54+J50)</f>
        <v>-1000</v>
      </c>
      <c r="K52" s="22" t="n">
        <f aca="false">-MIN(K51/MAX(1,Inputs!$E$65*12),J54+K50)</f>
        <v>-1000</v>
      </c>
      <c r="L52" s="22" t="n">
        <f aca="false">-MIN(L51/MAX(1,Inputs!$E$65*12),K54+L50)</f>
        <v>-1000</v>
      </c>
      <c r="M52" s="22" t="n">
        <f aca="false">-MIN(M51/MAX(1,Inputs!$E$65*12),L54+M50)</f>
        <v>-1000</v>
      </c>
      <c r="N52" s="22" t="n">
        <f aca="false">-MIN(N51/MAX(1,Inputs!$E$65*12),M54+N50)</f>
        <v>-1000</v>
      </c>
      <c r="O52" s="22" t="n">
        <f aca="false">-MIN(O51/MAX(1,Inputs!$E$65*12),N54+O50)</f>
        <v>-1000</v>
      </c>
      <c r="P52" s="22" t="n">
        <f aca="false">-MIN(P51/MAX(1,Inputs!$E$65*12),O54+P50)</f>
        <v>-1000</v>
      </c>
      <c r="Q52" s="22" t="n">
        <f aca="false">-MIN(Q51/MAX(1,Inputs!$E$65*12),P54+Q50)</f>
        <v>-1000</v>
      </c>
      <c r="R52" s="22" t="n">
        <f aca="false">-MIN(R51/MAX(1,Inputs!$E$65*12),Q54+R50)</f>
        <v>-1000</v>
      </c>
      <c r="S52" s="22" t="n">
        <f aca="false">-MIN(S51/MAX(1,Inputs!$E$65*12),R54+S50)</f>
        <v>-1000</v>
      </c>
      <c r="T52" s="22" t="n">
        <f aca="false">-MIN(T51/MAX(1,Inputs!$E$65*12),S54+T50)</f>
        <v>-1000</v>
      </c>
      <c r="U52" s="22" t="n">
        <f aca="false">-MIN(U51/MAX(1,Inputs!$E$65*12),T54+U50)</f>
        <v>-1000</v>
      </c>
      <c r="V52" s="22" t="n">
        <f aca="false">-MIN(V51/MAX(1,Inputs!$E$65*12),U54+V50)</f>
        <v>-1000</v>
      </c>
      <c r="W52" s="22" t="n">
        <f aca="false">-MIN(W51/MAX(1,Inputs!$E$65*12),V54+W50)</f>
        <v>-1000</v>
      </c>
      <c r="X52" s="22" t="n">
        <f aca="false">-MIN(X51/MAX(1,Inputs!$E$65*12),W54+X50)</f>
        <v>-1000</v>
      </c>
      <c r="Y52" s="22" t="n">
        <f aca="false">-MIN(Y51/MAX(1,Inputs!$E$65*12),X54+Y50)</f>
        <v>-1000</v>
      </c>
      <c r="Z52" s="22" t="n">
        <f aca="false">-MIN(Z51/MAX(1,Inputs!$E$65*12),Y54+Z50)</f>
        <v>-1000</v>
      </c>
      <c r="AA52" s="22" t="n">
        <f aca="false">-MIN(AA51/MAX(1,Inputs!$E$65*12),Z54+AA50)</f>
        <v>-1000</v>
      </c>
      <c r="AB52" s="22" t="n">
        <f aca="false">-MIN(AB51/MAX(1,Inputs!$E$65*12),AA54+AB50)</f>
        <v>-1000</v>
      </c>
      <c r="AC52" s="22" t="n">
        <f aca="false">-MIN(AC51/MAX(1,Inputs!$E$65*12),AB54+AC50)</f>
        <v>-1000</v>
      </c>
      <c r="AD52" s="22" t="n">
        <f aca="false">-MIN(AD51/MAX(1,Inputs!$E$65*12),AC54+AD50)</f>
        <v>-1000</v>
      </c>
      <c r="AE52" s="22" t="n">
        <f aca="false">-MIN(AE51/MAX(1,Inputs!$E$65*12),AD54+AE50)</f>
        <v>-1000</v>
      </c>
      <c r="AF52" s="22" t="n">
        <f aca="false">-MIN(AF51/MAX(1,Inputs!$E$65*12),AE54+AF50)</f>
        <v>-1000</v>
      </c>
      <c r="AG52" s="22" t="n">
        <f aca="false">-MIN(AG51/MAX(1,Inputs!$E$65*12),AF54+AG50)</f>
        <v>-1000</v>
      </c>
      <c r="AH52" s="22" t="n">
        <f aca="false">-MIN(AH51/MAX(1,Inputs!$E$65*12),AG54+AH50)</f>
        <v>-1000</v>
      </c>
      <c r="AI52" s="22" t="n">
        <f aca="false">-MIN(AI51/MAX(1,Inputs!$E$65*12),AH54+AI50)</f>
        <v>-1000</v>
      </c>
      <c r="AJ52" s="22" t="n">
        <f aca="false">-MIN(AJ51/MAX(1,Inputs!$E$65*12),AI54+AJ50)</f>
        <v>-1000</v>
      </c>
      <c r="AK52" s="22" t="n">
        <f aca="false">-MIN(AK51/MAX(1,Inputs!$E$65*12),AJ54+AK50)</f>
        <v>-1000</v>
      </c>
      <c r="AL52" s="22" t="n">
        <f aca="false">-MIN(AL51/MAX(1,Inputs!$E$65*12),AK54+AL50)</f>
        <v>-1000</v>
      </c>
    </row>
    <row r="53" customFormat="false" ht="15" hidden="false" customHeight="false" outlineLevel="0" collapsed="false">
      <c r="A53" s="11" t="s">
        <v>186</v>
      </c>
      <c r="C53" s="22" t="n">
        <f aca="false">C52</f>
        <v>-1000</v>
      </c>
      <c r="D53" s="22" t="n">
        <f aca="false">C53+D52</f>
        <v>-2000</v>
      </c>
      <c r="E53" s="22" t="n">
        <f aca="false">D53+E52</f>
        <v>-3000</v>
      </c>
      <c r="F53" s="22" t="n">
        <f aca="false">E53+F52</f>
        <v>-4000</v>
      </c>
      <c r="G53" s="22" t="n">
        <f aca="false">F53+G52</f>
        <v>-5000</v>
      </c>
      <c r="H53" s="22" t="n">
        <f aca="false">G53+H52</f>
        <v>-6000</v>
      </c>
      <c r="I53" s="22" t="n">
        <f aca="false">H53+I52</f>
        <v>-7000</v>
      </c>
      <c r="J53" s="22" t="n">
        <f aca="false">I53+J52</f>
        <v>-8000</v>
      </c>
      <c r="K53" s="22" t="n">
        <f aca="false">J53+K52</f>
        <v>-9000</v>
      </c>
      <c r="L53" s="22" t="n">
        <f aca="false">K53+L52</f>
        <v>-10000</v>
      </c>
      <c r="M53" s="22" t="n">
        <f aca="false">L53+M52</f>
        <v>-11000</v>
      </c>
      <c r="N53" s="22" t="n">
        <f aca="false">M53+N52</f>
        <v>-12000</v>
      </c>
      <c r="O53" s="22" t="n">
        <f aca="false">N53+O52</f>
        <v>-13000</v>
      </c>
      <c r="P53" s="22" t="n">
        <f aca="false">O53+P52</f>
        <v>-14000</v>
      </c>
      <c r="Q53" s="22" t="n">
        <f aca="false">P53+Q52</f>
        <v>-15000</v>
      </c>
      <c r="R53" s="22" t="n">
        <f aca="false">Q53+R52</f>
        <v>-16000</v>
      </c>
      <c r="S53" s="22" t="n">
        <f aca="false">R53+S52</f>
        <v>-17000</v>
      </c>
      <c r="T53" s="22" t="n">
        <f aca="false">S53+T52</f>
        <v>-18000</v>
      </c>
      <c r="U53" s="22" t="n">
        <f aca="false">T53+U52</f>
        <v>-19000</v>
      </c>
      <c r="V53" s="22" t="n">
        <f aca="false">U53+V52</f>
        <v>-20000</v>
      </c>
      <c r="W53" s="22" t="n">
        <f aca="false">V53+W52</f>
        <v>-21000</v>
      </c>
      <c r="X53" s="22" t="n">
        <f aca="false">W53+X52</f>
        <v>-22000</v>
      </c>
      <c r="Y53" s="22" t="n">
        <f aca="false">X53+Y52</f>
        <v>-23000</v>
      </c>
      <c r="Z53" s="22" t="n">
        <f aca="false">Y53+Z52</f>
        <v>-24000</v>
      </c>
      <c r="AA53" s="22" t="n">
        <f aca="false">Z53+AA52</f>
        <v>-25000</v>
      </c>
      <c r="AB53" s="22" t="n">
        <f aca="false">AA53+AB52</f>
        <v>-26000</v>
      </c>
      <c r="AC53" s="22" t="n">
        <f aca="false">AB53+AC52</f>
        <v>-27000</v>
      </c>
      <c r="AD53" s="22" t="n">
        <f aca="false">AC53+AD52</f>
        <v>-28000</v>
      </c>
      <c r="AE53" s="22" t="n">
        <f aca="false">AD53+AE52</f>
        <v>-29000</v>
      </c>
      <c r="AF53" s="22" t="n">
        <f aca="false">AE53+AF52</f>
        <v>-30000</v>
      </c>
      <c r="AG53" s="22" t="n">
        <f aca="false">AF53+AG52</f>
        <v>-31000</v>
      </c>
      <c r="AH53" s="22" t="n">
        <f aca="false">AG53+AH52</f>
        <v>-32000</v>
      </c>
      <c r="AI53" s="22" t="n">
        <f aca="false">AH53+AI52</f>
        <v>-33000</v>
      </c>
      <c r="AJ53" s="22" t="n">
        <f aca="false">AI53+AJ52</f>
        <v>-34000</v>
      </c>
      <c r="AK53" s="22" t="n">
        <f aca="false">AJ53+AK52</f>
        <v>-35000</v>
      </c>
      <c r="AL53" s="22" t="n">
        <f aca="false">AK53+AL52</f>
        <v>-36000</v>
      </c>
    </row>
    <row r="54" customFormat="false" ht="15" hidden="false" customHeight="false" outlineLevel="0" collapsed="false">
      <c r="A54" s="4" t="s">
        <v>187</v>
      </c>
      <c r="C54" s="15" t="n">
        <f aca="false">C51+C53</f>
        <v>59000</v>
      </c>
      <c r="D54" s="15" t="n">
        <f aca="false">D51+D53</f>
        <v>58000</v>
      </c>
      <c r="E54" s="15" t="n">
        <f aca="false">E51+E53</f>
        <v>57000</v>
      </c>
      <c r="F54" s="15" t="n">
        <f aca="false">F51+F53</f>
        <v>56000</v>
      </c>
      <c r="G54" s="15" t="n">
        <f aca="false">G51+G53</f>
        <v>55000</v>
      </c>
      <c r="H54" s="15" t="n">
        <f aca="false">H51+H53</f>
        <v>54000</v>
      </c>
      <c r="I54" s="15" t="n">
        <f aca="false">I51+I53</f>
        <v>53000</v>
      </c>
      <c r="J54" s="15" t="n">
        <f aca="false">J51+J53</f>
        <v>52000</v>
      </c>
      <c r="K54" s="15" t="n">
        <f aca="false">K51+K53</f>
        <v>51000</v>
      </c>
      <c r="L54" s="15" t="n">
        <f aca="false">L51+L53</f>
        <v>50000</v>
      </c>
      <c r="M54" s="15" t="n">
        <f aca="false">M51+M53</f>
        <v>49000</v>
      </c>
      <c r="N54" s="15" t="n">
        <f aca="false">N51+N53</f>
        <v>48000</v>
      </c>
      <c r="O54" s="15" t="n">
        <f aca="false">O51+O53</f>
        <v>47000</v>
      </c>
      <c r="P54" s="15" t="n">
        <f aca="false">P51+P53</f>
        <v>46000</v>
      </c>
      <c r="Q54" s="15" t="n">
        <f aca="false">Q51+Q53</f>
        <v>45000</v>
      </c>
      <c r="R54" s="15" t="n">
        <f aca="false">R51+R53</f>
        <v>44000</v>
      </c>
      <c r="S54" s="15" t="n">
        <f aca="false">S51+S53</f>
        <v>43000</v>
      </c>
      <c r="T54" s="15" t="n">
        <f aca="false">T51+T53</f>
        <v>42000</v>
      </c>
      <c r="U54" s="15" t="n">
        <f aca="false">U51+U53</f>
        <v>41000</v>
      </c>
      <c r="V54" s="15" t="n">
        <f aca="false">V51+V53</f>
        <v>40000</v>
      </c>
      <c r="W54" s="15" t="n">
        <f aca="false">W51+W53</f>
        <v>39000</v>
      </c>
      <c r="X54" s="15" t="n">
        <f aca="false">X51+X53</f>
        <v>38000</v>
      </c>
      <c r="Y54" s="15" t="n">
        <f aca="false">Y51+Y53</f>
        <v>37000</v>
      </c>
      <c r="Z54" s="15" t="n">
        <f aca="false">Z51+Z53</f>
        <v>36000</v>
      </c>
      <c r="AA54" s="15" t="n">
        <f aca="false">AA51+AA53</f>
        <v>35000</v>
      </c>
      <c r="AB54" s="15" t="n">
        <f aca="false">AB51+AB53</f>
        <v>34000</v>
      </c>
      <c r="AC54" s="15" t="n">
        <f aca="false">AC51+AC53</f>
        <v>33000</v>
      </c>
      <c r="AD54" s="15" t="n">
        <f aca="false">AD51+AD53</f>
        <v>32000</v>
      </c>
      <c r="AE54" s="15" t="n">
        <f aca="false">AE51+AE53</f>
        <v>31000</v>
      </c>
      <c r="AF54" s="15" t="n">
        <f aca="false">AF51+AF53</f>
        <v>30000</v>
      </c>
      <c r="AG54" s="15" t="n">
        <f aca="false">AG51+AG53</f>
        <v>29000</v>
      </c>
      <c r="AH54" s="15" t="n">
        <f aca="false">AH51+AH53</f>
        <v>28000</v>
      </c>
      <c r="AI54" s="15" t="n">
        <f aca="false">AI51+AI53</f>
        <v>27000</v>
      </c>
      <c r="AJ54" s="15" t="n">
        <f aca="false">AJ51+AJ53</f>
        <v>26000</v>
      </c>
      <c r="AK54" s="15" t="n">
        <f aca="false">AK51+AK53</f>
        <v>25000</v>
      </c>
      <c r="AL54" s="15" t="n">
        <f aca="false">AL51+AL53</f>
        <v>24000</v>
      </c>
    </row>
    <row r="56" customFormat="false" ht="15" hidden="false" customHeight="false" outlineLevel="0" collapsed="false">
      <c r="A56" s="7" t="s">
        <v>188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customFormat="false" ht="15" hidden="false" customHeight="false" outlineLevel="0" collapsed="false">
      <c r="A57" s="11" t="s">
        <v>189</v>
      </c>
      <c r="C57" s="22" t="n">
        <f aca="false">0</f>
        <v>0</v>
      </c>
      <c r="D57" s="22" t="n">
        <f aca="false">C60</f>
        <v>200000</v>
      </c>
      <c r="E57" s="22" t="n">
        <f aca="false">D60</f>
        <v>196666.666666667</v>
      </c>
      <c r="F57" s="22" t="n">
        <f aca="false">E60</f>
        <v>193333.333333333</v>
      </c>
      <c r="G57" s="22" t="n">
        <f aca="false">F60</f>
        <v>190000</v>
      </c>
      <c r="H57" s="22" t="n">
        <f aca="false">G60</f>
        <v>186666.666666667</v>
      </c>
      <c r="I57" s="22" t="n">
        <f aca="false">H60</f>
        <v>183333.333333333</v>
      </c>
      <c r="J57" s="22" t="n">
        <f aca="false">I60</f>
        <v>180000</v>
      </c>
      <c r="K57" s="22" t="n">
        <f aca="false">J60</f>
        <v>176666.666666667</v>
      </c>
      <c r="L57" s="22" t="n">
        <f aca="false">K60</f>
        <v>173333.333333333</v>
      </c>
      <c r="M57" s="22" t="n">
        <f aca="false">L60</f>
        <v>170000</v>
      </c>
      <c r="N57" s="22" t="n">
        <f aca="false">M60</f>
        <v>166666.666666667</v>
      </c>
      <c r="O57" s="22" t="n">
        <f aca="false">N60</f>
        <v>163333.333333333</v>
      </c>
      <c r="P57" s="22" t="n">
        <f aca="false">O60</f>
        <v>160000</v>
      </c>
      <c r="Q57" s="22" t="n">
        <f aca="false">P60</f>
        <v>156666.666666667</v>
      </c>
      <c r="R57" s="22" t="n">
        <f aca="false">Q60</f>
        <v>153333.333333333</v>
      </c>
      <c r="S57" s="22" t="n">
        <f aca="false">R60</f>
        <v>150000</v>
      </c>
      <c r="T57" s="22" t="n">
        <f aca="false">S60</f>
        <v>146666.666666667</v>
      </c>
      <c r="U57" s="22" t="n">
        <f aca="false">T60</f>
        <v>143333.333333333</v>
      </c>
      <c r="V57" s="22" t="n">
        <f aca="false">U60</f>
        <v>140000</v>
      </c>
      <c r="W57" s="22" t="n">
        <f aca="false">V60</f>
        <v>136666.666666666</v>
      </c>
      <c r="X57" s="22" t="n">
        <f aca="false">W60</f>
        <v>133333.333333333</v>
      </c>
      <c r="Y57" s="22" t="n">
        <f aca="false">X60</f>
        <v>130000</v>
      </c>
      <c r="Z57" s="22" t="n">
        <f aca="false">Y60</f>
        <v>126666.666666666</v>
      </c>
      <c r="AA57" s="22" t="n">
        <f aca="false">Z60</f>
        <v>123333.333333333</v>
      </c>
      <c r="AB57" s="22" t="n">
        <f aca="false">AA60</f>
        <v>120000</v>
      </c>
      <c r="AC57" s="22" t="n">
        <f aca="false">AB60</f>
        <v>116666.666666667</v>
      </c>
      <c r="AD57" s="22" t="n">
        <f aca="false">AC60</f>
        <v>113333.333333333</v>
      </c>
      <c r="AE57" s="22" t="n">
        <f aca="false">AD60</f>
        <v>110000</v>
      </c>
      <c r="AF57" s="22" t="n">
        <f aca="false">AE60</f>
        <v>106666.666666667</v>
      </c>
      <c r="AG57" s="22" t="n">
        <f aca="false">AF60</f>
        <v>103333.333333333</v>
      </c>
      <c r="AH57" s="22" t="n">
        <f aca="false">AG60</f>
        <v>99999.9999999999</v>
      </c>
      <c r="AI57" s="22" t="n">
        <f aca="false">AH60</f>
        <v>96666.6666666665</v>
      </c>
      <c r="AJ57" s="22" t="n">
        <f aca="false">AI60</f>
        <v>93333.3333333332</v>
      </c>
      <c r="AK57" s="22" t="n">
        <f aca="false">AJ60</f>
        <v>89999.9999999999</v>
      </c>
      <c r="AL57" s="22" t="n">
        <f aca="false">AK60</f>
        <v>86666.6666666665</v>
      </c>
    </row>
    <row r="58" customFormat="false" ht="15" hidden="false" customHeight="false" outlineLevel="0" collapsed="false">
      <c r="A58" s="11" t="s">
        <v>190</v>
      </c>
      <c r="C58" s="22" t="n">
        <f aca="false">IF(C$4=1,Inputs!$E$55,0)</f>
        <v>200000</v>
      </c>
      <c r="D58" s="22" t="n">
        <f aca="false">IF(D$4=1,Inputs!$E$55,0)</f>
        <v>0</v>
      </c>
      <c r="E58" s="22" t="n">
        <f aca="false">IF(E$4=1,Inputs!$E$55,0)</f>
        <v>0</v>
      </c>
      <c r="F58" s="22" t="n">
        <f aca="false">IF(F$4=1,Inputs!$E$55,0)</f>
        <v>0</v>
      </c>
      <c r="G58" s="22" t="n">
        <f aca="false">IF(G$4=1,Inputs!$E$55,0)</f>
        <v>0</v>
      </c>
      <c r="H58" s="22" t="n">
        <f aca="false">IF(H$4=1,Inputs!$E$55,0)</f>
        <v>0</v>
      </c>
      <c r="I58" s="22" t="n">
        <f aca="false">IF(I$4=1,Inputs!$E$55,0)</f>
        <v>0</v>
      </c>
      <c r="J58" s="22" t="n">
        <f aca="false">IF(J$4=1,Inputs!$E$55,0)</f>
        <v>0</v>
      </c>
      <c r="K58" s="22" t="n">
        <f aca="false">IF(K$4=1,Inputs!$E$55,0)</f>
        <v>0</v>
      </c>
      <c r="L58" s="22" t="n">
        <f aca="false">IF(L$4=1,Inputs!$E$55,0)</f>
        <v>0</v>
      </c>
      <c r="M58" s="22" t="n">
        <f aca="false">IF(M$4=1,Inputs!$E$55,0)</f>
        <v>0</v>
      </c>
      <c r="N58" s="22" t="n">
        <f aca="false">IF(N$4=1,Inputs!$E$55,0)</f>
        <v>0</v>
      </c>
      <c r="O58" s="22" t="n">
        <f aca="false">IF(O$4=1,Inputs!$E$55,0)</f>
        <v>0</v>
      </c>
      <c r="P58" s="22" t="n">
        <f aca="false">IF(P$4=1,Inputs!$E$55,0)</f>
        <v>0</v>
      </c>
      <c r="Q58" s="22" t="n">
        <f aca="false">IF(Q$4=1,Inputs!$E$55,0)</f>
        <v>0</v>
      </c>
      <c r="R58" s="22" t="n">
        <f aca="false">IF(R$4=1,Inputs!$E$55,0)</f>
        <v>0</v>
      </c>
      <c r="S58" s="22" t="n">
        <f aca="false">IF(S$4=1,Inputs!$E$55,0)</f>
        <v>0</v>
      </c>
      <c r="T58" s="22" t="n">
        <f aca="false">IF(T$4=1,Inputs!$E$55,0)</f>
        <v>0</v>
      </c>
      <c r="U58" s="22" t="n">
        <f aca="false">IF(U$4=1,Inputs!$E$55,0)</f>
        <v>0</v>
      </c>
      <c r="V58" s="22" t="n">
        <f aca="false">IF(V$4=1,Inputs!$E$55,0)</f>
        <v>0</v>
      </c>
      <c r="W58" s="22" t="n">
        <f aca="false">IF(W$4=1,Inputs!$E$55,0)</f>
        <v>0</v>
      </c>
      <c r="X58" s="22" t="n">
        <f aca="false">IF(X$4=1,Inputs!$E$55,0)</f>
        <v>0</v>
      </c>
      <c r="Y58" s="22" t="n">
        <f aca="false">IF(Y$4=1,Inputs!$E$55,0)</f>
        <v>0</v>
      </c>
      <c r="Z58" s="22" t="n">
        <f aca="false">IF(Z$4=1,Inputs!$E$55,0)</f>
        <v>0</v>
      </c>
      <c r="AA58" s="22" t="n">
        <f aca="false">IF(AA$4=1,Inputs!$E$55,0)</f>
        <v>0</v>
      </c>
      <c r="AB58" s="22" t="n">
        <f aca="false">IF(AB$4=1,Inputs!$E$55,0)</f>
        <v>0</v>
      </c>
      <c r="AC58" s="22" t="n">
        <f aca="false">IF(AC$4=1,Inputs!$E$55,0)</f>
        <v>0</v>
      </c>
      <c r="AD58" s="22" t="n">
        <f aca="false">IF(AD$4=1,Inputs!$E$55,0)</f>
        <v>0</v>
      </c>
      <c r="AE58" s="22" t="n">
        <f aca="false">IF(AE$4=1,Inputs!$E$55,0)</f>
        <v>0</v>
      </c>
      <c r="AF58" s="22" t="n">
        <f aca="false">IF(AF$4=1,Inputs!$E$55,0)</f>
        <v>0</v>
      </c>
      <c r="AG58" s="22" t="n">
        <f aca="false">IF(AG$4=1,Inputs!$E$55,0)</f>
        <v>0</v>
      </c>
      <c r="AH58" s="22" t="n">
        <f aca="false">IF(AH$4=1,Inputs!$E$55,0)</f>
        <v>0</v>
      </c>
      <c r="AI58" s="22" t="n">
        <f aca="false">IF(AI$4=1,Inputs!$E$55,0)</f>
        <v>0</v>
      </c>
      <c r="AJ58" s="22" t="n">
        <f aca="false">IF(AJ$4=1,Inputs!$E$55,0)</f>
        <v>0</v>
      </c>
      <c r="AK58" s="22" t="n">
        <f aca="false">IF(AK$4=1,Inputs!$E$55,0)</f>
        <v>0</v>
      </c>
      <c r="AL58" s="22" t="n">
        <f aca="false">IF(AL$4=1,Inputs!$E$55,0)</f>
        <v>0</v>
      </c>
    </row>
    <row r="59" customFormat="false" ht="15" hidden="false" customHeight="false" outlineLevel="0" collapsed="false">
      <c r="A59" s="11" t="s">
        <v>191</v>
      </c>
      <c r="C59" s="22" t="n">
        <f aca="false">-MIN(C57,Inputs!$E$55/MAX(1,Inputs!$E$57*12))</f>
        <v>-0</v>
      </c>
      <c r="D59" s="22" t="n">
        <f aca="false">-MIN(D57,Inputs!$E$55/MAX(1,Inputs!$E$57*12))</f>
        <v>-3333.33333333333</v>
      </c>
      <c r="E59" s="22" t="n">
        <f aca="false">-MIN(E57,Inputs!$E$55/MAX(1,Inputs!$E$57*12))</f>
        <v>-3333.33333333333</v>
      </c>
      <c r="F59" s="22" t="n">
        <f aca="false">-MIN(F57,Inputs!$E$55/MAX(1,Inputs!$E$57*12))</f>
        <v>-3333.33333333333</v>
      </c>
      <c r="G59" s="22" t="n">
        <f aca="false">-MIN(G57,Inputs!$E$55/MAX(1,Inputs!$E$57*12))</f>
        <v>-3333.33333333333</v>
      </c>
      <c r="H59" s="22" t="n">
        <f aca="false">-MIN(H57,Inputs!$E$55/MAX(1,Inputs!$E$57*12))</f>
        <v>-3333.33333333333</v>
      </c>
      <c r="I59" s="22" t="n">
        <f aca="false">-MIN(I57,Inputs!$E$55/MAX(1,Inputs!$E$57*12))</f>
        <v>-3333.33333333333</v>
      </c>
      <c r="J59" s="22" t="n">
        <f aca="false">-MIN(J57,Inputs!$E$55/MAX(1,Inputs!$E$57*12))</f>
        <v>-3333.33333333333</v>
      </c>
      <c r="K59" s="22" t="n">
        <f aca="false">-MIN(K57,Inputs!$E$55/MAX(1,Inputs!$E$57*12))</f>
        <v>-3333.33333333333</v>
      </c>
      <c r="L59" s="22" t="n">
        <f aca="false">-MIN(L57,Inputs!$E$55/MAX(1,Inputs!$E$57*12))</f>
        <v>-3333.33333333333</v>
      </c>
      <c r="M59" s="22" t="n">
        <f aca="false">-MIN(M57,Inputs!$E$55/MAX(1,Inputs!$E$57*12))</f>
        <v>-3333.33333333333</v>
      </c>
      <c r="N59" s="22" t="n">
        <f aca="false">-MIN(N57,Inputs!$E$55/MAX(1,Inputs!$E$57*12))</f>
        <v>-3333.33333333333</v>
      </c>
      <c r="O59" s="22" t="n">
        <f aca="false">-MIN(O57,Inputs!$E$55/MAX(1,Inputs!$E$57*12))</f>
        <v>-3333.33333333333</v>
      </c>
      <c r="P59" s="22" t="n">
        <f aca="false">-MIN(P57,Inputs!$E$55/MAX(1,Inputs!$E$57*12))</f>
        <v>-3333.33333333333</v>
      </c>
      <c r="Q59" s="22" t="n">
        <f aca="false">-MIN(Q57,Inputs!$E$55/MAX(1,Inputs!$E$57*12))</f>
        <v>-3333.33333333333</v>
      </c>
      <c r="R59" s="22" t="n">
        <f aca="false">-MIN(R57,Inputs!$E$55/MAX(1,Inputs!$E$57*12))</f>
        <v>-3333.33333333333</v>
      </c>
      <c r="S59" s="22" t="n">
        <f aca="false">-MIN(S57,Inputs!$E$55/MAX(1,Inputs!$E$57*12))</f>
        <v>-3333.33333333333</v>
      </c>
      <c r="T59" s="22" t="n">
        <f aca="false">-MIN(T57,Inputs!$E$55/MAX(1,Inputs!$E$57*12))</f>
        <v>-3333.33333333333</v>
      </c>
      <c r="U59" s="22" t="n">
        <f aca="false">-MIN(U57,Inputs!$E$55/MAX(1,Inputs!$E$57*12))</f>
        <v>-3333.33333333333</v>
      </c>
      <c r="V59" s="22" t="n">
        <f aca="false">-MIN(V57,Inputs!$E$55/MAX(1,Inputs!$E$57*12))</f>
        <v>-3333.33333333333</v>
      </c>
      <c r="W59" s="22" t="n">
        <f aca="false">-MIN(W57,Inputs!$E$55/MAX(1,Inputs!$E$57*12))</f>
        <v>-3333.33333333333</v>
      </c>
      <c r="X59" s="22" t="n">
        <f aca="false">-MIN(X57,Inputs!$E$55/MAX(1,Inputs!$E$57*12))</f>
        <v>-3333.33333333333</v>
      </c>
      <c r="Y59" s="22" t="n">
        <f aca="false">-MIN(Y57,Inputs!$E$55/MAX(1,Inputs!$E$57*12))</f>
        <v>-3333.33333333333</v>
      </c>
      <c r="Z59" s="22" t="n">
        <f aca="false">-MIN(Z57,Inputs!$E$55/MAX(1,Inputs!$E$57*12))</f>
        <v>-3333.33333333333</v>
      </c>
      <c r="AA59" s="22" t="n">
        <f aca="false">-MIN(AA57,Inputs!$E$55/MAX(1,Inputs!$E$57*12))</f>
        <v>-3333.33333333333</v>
      </c>
      <c r="AB59" s="22" t="n">
        <f aca="false">-MIN(AB57,Inputs!$E$55/MAX(1,Inputs!$E$57*12))</f>
        <v>-3333.33333333333</v>
      </c>
      <c r="AC59" s="22" t="n">
        <f aca="false">-MIN(AC57,Inputs!$E$55/MAX(1,Inputs!$E$57*12))</f>
        <v>-3333.33333333333</v>
      </c>
      <c r="AD59" s="22" t="n">
        <f aca="false">-MIN(AD57,Inputs!$E$55/MAX(1,Inputs!$E$57*12))</f>
        <v>-3333.33333333333</v>
      </c>
      <c r="AE59" s="22" t="n">
        <f aca="false">-MIN(AE57,Inputs!$E$55/MAX(1,Inputs!$E$57*12))</f>
        <v>-3333.33333333333</v>
      </c>
      <c r="AF59" s="22" t="n">
        <f aca="false">-MIN(AF57,Inputs!$E$55/MAX(1,Inputs!$E$57*12))</f>
        <v>-3333.33333333333</v>
      </c>
      <c r="AG59" s="22" t="n">
        <f aca="false">-MIN(AG57,Inputs!$E$55/MAX(1,Inputs!$E$57*12))</f>
        <v>-3333.33333333333</v>
      </c>
      <c r="AH59" s="22" t="n">
        <f aca="false">-MIN(AH57,Inputs!$E$55/MAX(1,Inputs!$E$57*12))</f>
        <v>-3333.33333333333</v>
      </c>
      <c r="AI59" s="22" t="n">
        <f aca="false">-MIN(AI57,Inputs!$E$55/MAX(1,Inputs!$E$57*12))</f>
        <v>-3333.33333333333</v>
      </c>
      <c r="AJ59" s="22" t="n">
        <f aca="false">-MIN(AJ57,Inputs!$E$55/MAX(1,Inputs!$E$57*12))</f>
        <v>-3333.33333333333</v>
      </c>
      <c r="AK59" s="22" t="n">
        <f aca="false">-MIN(AK57,Inputs!$E$55/MAX(1,Inputs!$E$57*12))</f>
        <v>-3333.33333333333</v>
      </c>
      <c r="AL59" s="22" t="n">
        <f aca="false">-MIN(AL57,Inputs!$E$55/MAX(1,Inputs!$E$57*12))</f>
        <v>-3333.33333333333</v>
      </c>
    </row>
    <row r="60" customFormat="false" ht="15" hidden="false" customHeight="false" outlineLevel="0" collapsed="false">
      <c r="A60" s="4" t="s">
        <v>192</v>
      </c>
      <c r="C60" s="15" t="n">
        <f aca="false">C57+C58+C59</f>
        <v>200000</v>
      </c>
      <c r="D60" s="15" t="n">
        <f aca="false">D57+D58+D59</f>
        <v>196666.666666667</v>
      </c>
      <c r="E60" s="15" t="n">
        <f aca="false">E57+E58+E59</f>
        <v>193333.333333333</v>
      </c>
      <c r="F60" s="15" t="n">
        <f aca="false">F57+F58+F59</f>
        <v>190000</v>
      </c>
      <c r="G60" s="15" t="n">
        <f aca="false">G57+G58+G59</f>
        <v>186666.666666667</v>
      </c>
      <c r="H60" s="15" t="n">
        <f aca="false">H57+H58+H59</f>
        <v>183333.333333333</v>
      </c>
      <c r="I60" s="15" t="n">
        <f aca="false">I57+I58+I59</f>
        <v>180000</v>
      </c>
      <c r="J60" s="15" t="n">
        <f aca="false">J57+J58+J59</f>
        <v>176666.666666667</v>
      </c>
      <c r="K60" s="15" t="n">
        <f aca="false">K57+K58+K59</f>
        <v>173333.333333333</v>
      </c>
      <c r="L60" s="15" t="n">
        <f aca="false">L57+L58+L59</f>
        <v>170000</v>
      </c>
      <c r="M60" s="15" t="n">
        <f aca="false">M57+M58+M59</f>
        <v>166666.666666667</v>
      </c>
      <c r="N60" s="15" t="n">
        <f aca="false">N57+N58+N59</f>
        <v>163333.333333333</v>
      </c>
      <c r="O60" s="15" t="n">
        <f aca="false">O57+O58+O59</f>
        <v>160000</v>
      </c>
      <c r="P60" s="15" t="n">
        <f aca="false">P57+P58+P59</f>
        <v>156666.666666667</v>
      </c>
      <c r="Q60" s="15" t="n">
        <f aca="false">Q57+Q58+Q59</f>
        <v>153333.333333333</v>
      </c>
      <c r="R60" s="15" t="n">
        <f aca="false">R57+R58+R59</f>
        <v>150000</v>
      </c>
      <c r="S60" s="15" t="n">
        <f aca="false">S57+S58+S59</f>
        <v>146666.666666667</v>
      </c>
      <c r="T60" s="15" t="n">
        <f aca="false">T57+T58+T59</f>
        <v>143333.333333333</v>
      </c>
      <c r="U60" s="15" t="n">
        <f aca="false">U57+U58+U59</f>
        <v>140000</v>
      </c>
      <c r="V60" s="15" t="n">
        <f aca="false">V57+V58+V59</f>
        <v>136666.666666666</v>
      </c>
      <c r="W60" s="15" t="n">
        <f aca="false">W57+W58+W59</f>
        <v>133333.333333333</v>
      </c>
      <c r="X60" s="15" t="n">
        <f aca="false">X57+X58+X59</f>
        <v>130000</v>
      </c>
      <c r="Y60" s="15" t="n">
        <f aca="false">Y57+Y58+Y59</f>
        <v>126666.666666666</v>
      </c>
      <c r="Z60" s="15" t="n">
        <f aca="false">Z57+Z58+Z59</f>
        <v>123333.333333333</v>
      </c>
      <c r="AA60" s="15" t="n">
        <f aca="false">AA57+AA58+AA59</f>
        <v>120000</v>
      </c>
      <c r="AB60" s="15" t="n">
        <f aca="false">AB57+AB58+AB59</f>
        <v>116666.666666667</v>
      </c>
      <c r="AC60" s="15" t="n">
        <f aca="false">AC57+AC58+AC59</f>
        <v>113333.333333333</v>
      </c>
      <c r="AD60" s="15" t="n">
        <f aca="false">AD57+AD58+AD59</f>
        <v>110000</v>
      </c>
      <c r="AE60" s="15" t="n">
        <f aca="false">AE57+AE58+AE59</f>
        <v>106666.666666667</v>
      </c>
      <c r="AF60" s="15" t="n">
        <f aca="false">AF57+AF58+AF59</f>
        <v>103333.333333333</v>
      </c>
      <c r="AG60" s="15" t="n">
        <f aca="false">AG57+AG58+AG59</f>
        <v>99999.9999999999</v>
      </c>
      <c r="AH60" s="15" t="n">
        <f aca="false">AH57+AH58+AH59</f>
        <v>96666.6666666665</v>
      </c>
      <c r="AI60" s="15" t="n">
        <f aca="false">AI57+AI58+AI59</f>
        <v>93333.3333333332</v>
      </c>
      <c r="AJ60" s="15" t="n">
        <f aca="false">AJ57+AJ58+AJ59</f>
        <v>89999.9999999999</v>
      </c>
      <c r="AK60" s="15" t="n">
        <f aca="false">AK57+AK58+AK59</f>
        <v>86666.6666666665</v>
      </c>
      <c r="AL60" s="15" t="n">
        <f aca="false">AL57+AL58+AL59</f>
        <v>83333.3333333332</v>
      </c>
    </row>
    <row r="62" customFormat="false" ht="15" hidden="false" customHeight="false" outlineLevel="0" collapsed="false">
      <c r="A62" s="7" t="s">
        <v>108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customFormat="false" ht="15" hidden="false" customHeight="false" outlineLevel="0" collapsed="false">
      <c r="A63" s="11" t="s">
        <v>193</v>
      </c>
      <c r="C63" s="22" t="n">
        <f aca="false">C22*Inputs!$E$60/30</f>
        <v>563274</v>
      </c>
      <c r="D63" s="22" t="n">
        <f aca="false">D22*Inputs!$E$60/30</f>
        <v>563274</v>
      </c>
      <c r="E63" s="22" t="n">
        <f aca="false">E22*Inputs!$E$60/30</f>
        <v>563274</v>
      </c>
      <c r="F63" s="22" t="n">
        <f aca="false">F22*Inputs!$E$60/30</f>
        <v>563274</v>
      </c>
      <c r="G63" s="22" t="n">
        <f aca="false">G22*Inputs!$E$60/30</f>
        <v>563274</v>
      </c>
      <c r="H63" s="22" t="n">
        <f aca="false">H22*Inputs!$E$60/30</f>
        <v>563274</v>
      </c>
      <c r="I63" s="22" t="n">
        <f aca="false">I22*Inputs!$E$60/30</f>
        <v>563274</v>
      </c>
      <c r="J63" s="22" t="n">
        <f aca="false">J22*Inputs!$E$60/30</f>
        <v>563274</v>
      </c>
      <c r="K63" s="22" t="n">
        <f aca="false">K22*Inputs!$E$60/30</f>
        <v>563274</v>
      </c>
      <c r="L63" s="22" t="n">
        <f aca="false">L22*Inputs!$E$60/30</f>
        <v>563274</v>
      </c>
      <c r="M63" s="22" t="n">
        <f aca="false">M22*Inputs!$E$60/30</f>
        <v>563274</v>
      </c>
      <c r="N63" s="22" t="n">
        <f aca="false">N22*Inputs!$E$60/30</f>
        <v>563274</v>
      </c>
      <c r="O63" s="22" t="n">
        <f aca="false">O22*Inputs!$E$60/30</f>
        <v>729495.234</v>
      </c>
      <c r="P63" s="22" t="n">
        <f aca="false">P22*Inputs!$E$60/30</f>
        <v>729495.234</v>
      </c>
      <c r="Q63" s="22" t="n">
        <f aca="false">Q22*Inputs!$E$60/30</f>
        <v>729495.234</v>
      </c>
      <c r="R63" s="22" t="n">
        <f aca="false">R22*Inputs!$E$60/30</f>
        <v>729495.234</v>
      </c>
      <c r="S63" s="22" t="n">
        <f aca="false">S22*Inputs!$E$60/30</f>
        <v>729495.234</v>
      </c>
      <c r="T63" s="22" t="n">
        <f aca="false">T22*Inputs!$E$60/30</f>
        <v>729495.234</v>
      </c>
      <c r="U63" s="22" t="n">
        <f aca="false">U22*Inputs!$E$60/30</f>
        <v>729495.234</v>
      </c>
      <c r="V63" s="22" t="n">
        <f aca="false">V22*Inputs!$E$60/30</f>
        <v>729495.234</v>
      </c>
      <c r="W63" s="22" t="n">
        <f aca="false">W22*Inputs!$E$60/30</f>
        <v>729495.234</v>
      </c>
      <c r="X63" s="22" t="n">
        <f aca="false">X22*Inputs!$E$60/30</f>
        <v>729495.234</v>
      </c>
      <c r="Y63" s="22" t="n">
        <f aca="false">Y22*Inputs!$E$60/30</f>
        <v>729495.234</v>
      </c>
      <c r="Z63" s="22" t="n">
        <f aca="false">Z22*Inputs!$E$60/30</f>
        <v>729495.234</v>
      </c>
      <c r="AA63" s="22" t="n">
        <f aca="false">AA22*Inputs!$E$60/30</f>
        <v>946229.504454</v>
      </c>
      <c r="AB63" s="22" t="n">
        <f aca="false">AB22*Inputs!$E$60/30</f>
        <v>946229.504454</v>
      </c>
      <c r="AC63" s="22" t="n">
        <f aca="false">AC22*Inputs!$E$60/30</f>
        <v>946229.504454</v>
      </c>
      <c r="AD63" s="22" t="n">
        <f aca="false">AD22*Inputs!$E$60/30</f>
        <v>946229.504454</v>
      </c>
      <c r="AE63" s="22" t="n">
        <f aca="false">AE22*Inputs!$E$60/30</f>
        <v>946229.504454</v>
      </c>
      <c r="AF63" s="22" t="n">
        <f aca="false">AF22*Inputs!$E$60/30</f>
        <v>946229.504454</v>
      </c>
      <c r="AG63" s="22" t="n">
        <f aca="false">AG22*Inputs!$E$60/30</f>
        <v>946229.504454</v>
      </c>
      <c r="AH63" s="22" t="n">
        <f aca="false">AH22*Inputs!$E$60/30</f>
        <v>946229.504454</v>
      </c>
      <c r="AI63" s="22" t="n">
        <f aca="false">AI22*Inputs!$E$60/30</f>
        <v>946229.504454</v>
      </c>
      <c r="AJ63" s="22" t="n">
        <f aca="false">AJ22*Inputs!$E$60/30</f>
        <v>946229.504454</v>
      </c>
      <c r="AK63" s="22" t="n">
        <f aca="false">AK22*Inputs!$E$60/30</f>
        <v>946229.504454</v>
      </c>
      <c r="AL63" s="22" t="n">
        <f aca="false">AL22*Inputs!$E$60/30</f>
        <v>946229.504454</v>
      </c>
    </row>
    <row r="64" customFormat="false" ht="15" hidden="false" customHeight="false" outlineLevel="0" collapsed="false">
      <c r="A64" s="11" t="s">
        <v>194</v>
      </c>
      <c r="C64" s="22" t="n">
        <f aca="false">-C28*Inputs!$E$61/30</f>
        <v>0</v>
      </c>
      <c r="D64" s="22" t="n">
        <f aca="false">-D28*Inputs!$E$61/30</f>
        <v>0</v>
      </c>
      <c r="E64" s="22" t="n">
        <f aca="false">-E28*Inputs!$E$61/30</f>
        <v>0</v>
      </c>
      <c r="F64" s="22" t="n">
        <f aca="false">-F28*Inputs!$E$61/30</f>
        <v>0</v>
      </c>
      <c r="G64" s="22" t="n">
        <f aca="false">-G28*Inputs!$E$61/30</f>
        <v>0</v>
      </c>
      <c r="H64" s="22" t="n">
        <f aca="false">-H28*Inputs!$E$61/30</f>
        <v>0</v>
      </c>
      <c r="I64" s="22" t="n">
        <f aca="false">-I28*Inputs!$E$61/30</f>
        <v>0</v>
      </c>
      <c r="J64" s="22" t="n">
        <f aca="false">-J28*Inputs!$E$61/30</f>
        <v>0</v>
      </c>
      <c r="K64" s="22" t="n">
        <f aca="false">-K28*Inputs!$E$61/30</f>
        <v>0</v>
      </c>
      <c r="L64" s="22" t="n">
        <f aca="false">-L28*Inputs!$E$61/30</f>
        <v>0</v>
      </c>
      <c r="M64" s="22" t="n">
        <f aca="false">-M28*Inputs!$E$61/30</f>
        <v>0</v>
      </c>
      <c r="N64" s="22" t="n">
        <f aca="false">-N28*Inputs!$E$61/30</f>
        <v>0</v>
      </c>
      <c r="O64" s="22" t="n">
        <f aca="false">-O28*Inputs!$E$61/30</f>
        <v>0</v>
      </c>
      <c r="P64" s="22" t="n">
        <f aca="false">-P28*Inputs!$E$61/30</f>
        <v>0</v>
      </c>
      <c r="Q64" s="22" t="n">
        <f aca="false">-Q28*Inputs!$E$61/30</f>
        <v>0</v>
      </c>
      <c r="R64" s="22" t="n">
        <f aca="false">-R28*Inputs!$E$61/30</f>
        <v>0</v>
      </c>
      <c r="S64" s="22" t="n">
        <f aca="false">-S28*Inputs!$E$61/30</f>
        <v>0</v>
      </c>
      <c r="T64" s="22" t="n">
        <f aca="false">-T28*Inputs!$E$61/30</f>
        <v>0</v>
      </c>
      <c r="U64" s="22" t="n">
        <f aca="false">-U28*Inputs!$E$61/30</f>
        <v>0</v>
      </c>
      <c r="V64" s="22" t="n">
        <f aca="false">-V28*Inputs!$E$61/30</f>
        <v>0</v>
      </c>
      <c r="W64" s="22" t="n">
        <f aca="false">-W28*Inputs!$E$61/30</f>
        <v>0</v>
      </c>
      <c r="X64" s="22" t="n">
        <f aca="false">-X28*Inputs!$E$61/30</f>
        <v>0</v>
      </c>
      <c r="Y64" s="22" t="n">
        <f aca="false">-Y28*Inputs!$E$61/30</f>
        <v>0</v>
      </c>
      <c r="Z64" s="22" t="n">
        <f aca="false">-Z28*Inputs!$E$61/30</f>
        <v>0</v>
      </c>
      <c r="AA64" s="22" t="n">
        <f aca="false">-AA28*Inputs!$E$61/30</f>
        <v>0</v>
      </c>
      <c r="AB64" s="22" t="n">
        <f aca="false">-AB28*Inputs!$E$61/30</f>
        <v>0</v>
      </c>
      <c r="AC64" s="22" t="n">
        <f aca="false">-AC28*Inputs!$E$61/30</f>
        <v>0</v>
      </c>
      <c r="AD64" s="22" t="n">
        <f aca="false">-AD28*Inputs!$E$61/30</f>
        <v>0</v>
      </c>
      <c r="AE64" s="22" t="n">
        <f aca="false">-AE28*Inputs!$E$61/30</f>
        <v>0</v>
      </c>
      <c r="AF64" s="22" t="n">
        <f aca="false">-AF28*Inputs!$E$61/30</f>
        <v>0</v>
      </c>
      <c r="AG64" s="22" t="n">
        <f aca="false">-AG28*Inputs!$E$61/30</f>
        <v>0</v>
      </c>
      <c r="AH64" s="22" t="n">
        <f aca="false">-AH28*Inputs!$E$61/30</f>
        <v>0</v>
      </c>
      <c r="AI64" s="22" t="n">
        <f aca="false">-AI28*Inputs!$E$61/30</f>
        <v>0</v>
      </c>
      <c r="AJ64" s="22" t="n">
        <f aca="false">-AJ28*Inputs!$E$61/30</f>
        <v>0</v>
      </c>
      <c r="AK64" s="22" t="n">
        <f aca="false">-AK28*Inputs!$E$61/30</f>
        <v>0</v>
      </c>
      <c r="AL64" s="22" t="n">
        <f aca="false">-AL28*Inputs!$E$61/30</f>
        <v>0</v>
      </c>
    </row>
    <row r="65" customFormat="false" ht="15" hidden="false" customHeight="false" outlineLevel="0" collapsed="false">
      <c r="A65" s="11" t="s">
        <v>195</v>
      </c>
      <c r="C65" s="22" t="n">
        <f aca="false">-C28*Inputs!$E$62/30</f>
        <v>112632.74</v>
      </c>
      <c r="D65" s="22" t="n">
        <f aca="false">-D28*Inputs!$E$62/30</f>
        <v>112632.74</v>
      </c>
      <c r="E65" s="22" t="n">
        <f aca="false">-E28*Inputs!$E$62/30</f>
        <v>112632.74</v>
      </c>
      <c r="F65" s="22" t="n">
        <f aca="false">-F28*Inputs!$E$62/30</f>
        <v>112632.74</v>
      </c>
      <c r="G65" s="22" t="n">
        <f aca="false">-G28*Inputs!$E$62/30</f>
        <v>112632.74</v>
      </c>
      <c r="H65" s="22" t="n">
        <f aca="false">-H28*Inputs!$E$62/30</f>
        <v>112632.74</v>
      </c>
      <c r="I65" s="22" t="n">
        <f aca="false">-I28*Inputs!$E$62/30</f>
        <v>112632.74</v>
      </c>
      <c r="J65" s="22" t="n">
        <f aca="false">-J28*Inputs!$E$62/30</f>
        <v>112632.74</v>
      </c>
      <c r="K65" s="22" t="n">
        <f aca="false">-K28*Inputs!$E$62/30</f>
        <v>112632.74</v>
      </c>
      <c r="L65" s="22" t="n">
        <f aca="false">-L28*Inputs!$E$62/30</f>
        <v>112632.74</v>
      </c>
      <c r="M65" s="22" t="n">
        <f aca="false">-M28*Inputs!$E$62/30</f>
        <v>112632.74</v>
      </c>
      <c r="N65" s="22" t="n">
        <f aca="false">-N28*Inputs!$E$62/30</f>
        <v>112632.74</v>
      </c>
      <c r="O65" s="22" t="n">
        <f aca="false">-O28*Inputs!$E$62/30</f>
        <v>145417.95234</v>
      </c>
      <c r="P65" s="22" t="n">
        <f aca="false">-P28*Inputs!$E$62/30</f>
        <v>145417.95234</v>
      </c>
      <c r="Q65" s="22" t="n">
        <f aca="false">-Q28*Inputs!$E$62/30</f>
        <v>145417.95234</v>
      </c>
      <c r="R65" s="22" t="n">
        <f aca="false">-R28*Inputs!$E$62/30</f>
        <v>145417.95234</v>
      </c>
      <c r="S65" s="22" t="n">
        <f aca="false">-S28*Inputs!$E$62/30</f>
        <v>145417.95234</v>
      </c>
      <c r="T65" s="22" t="n">
        <f aca="false">-T28*Inputs!$E$62/30</f>
        <v>145417.95234</v>
      </c>
      <c r="U65" s="22" t="n">
        <f aca="false">-U28*Inputs!$E$62/30</f>
        <v>145417.95234</v>
      </c>
      <c r="V65" s="22" t="n">
        <f aca="false">-V28*Inputs!$E$62/30</f>
        <v>145417.95234</v>
      </c>
      <c r="W65" s="22" t="n">
        <f aca="false">-W28*Inputs!$E$62/30</f>
        <v>145417.95234</v>
      </c>
      <c r="X65" s="22" t="n">
        <f aca="false">-X28*Inputs!$E$62/30</f>
        <v>145417.95234</v>
      </c>
      <c r="Y65" s="22" t="n">
        <f aca="false">-Y28*Inputs!$E$62/30</f>
        <v>145417.95234</v>
      </c>
      <c r="Z65" s="22" t="n">
        <f aca="false">-Z28*Inputs!$E$62/30</f>
        <v>145417.95234</v>
      </c>
      <c r="AA65" s="22" t="n">
        <f aca="false">-AA28*Inputs!$E$62/30</f>
        <v>188043.59204454</v>
      </c>
      <c r="AB65" s="22" t="n">
        <f aca="false">-AB28*Inputs!$E$62/30</f>
        <v>188043.59204454</v>
      </c>
      <c r="AC65" s="22" t="n">
        <f aca="false">-AC28*Inputs!$E$62/30</f>
        <v>188043.59204454</v>
      </c>
      <c r="AD65" s="22" t="n">
        <f aca="false">-AD28*Inputs!$E$62/30</f>
        <v>188043.59204454</v>
      </c>
      <c r="AE65" s="22" t="n">
        <f aca="false">-AE28*Inputs!$E$62/30</f>
        <v>188043.59204454</v>
      </c>
      <c r="AF65" s="22" t="n">
        <f aca="false">-AF28*Inputs!$E$62/30</f>
        <v>188043.59204454</v>
      </c>
      <c r="AG65" s="22" t="n">
        <f aca="false">-AG28*Inputs!$E$62/30</f>
        <v>188043.59204454</v>
      </c>
      <c r="AH65" s="22" t="n">
        <f aca="false">-AH28*Inputs!$E$62/30</f>
        <v>188043.59204454</v>
      </c>
      <c r="AI65" s="22" t="n">
        <f aca="false">-AI28*Inputs!$E$62/30</f>
        <v>188043.59204454</v>
      </c>
      <c r="AJ65" s="22" t="n">
        <f aca="false">-AJ28*Inputs!$E$62/30</f>
        <v>188043.59204454</v>
      </c>
      <c r="AK65" s="22" t="n">
        <f aca="false">-AK28*Inputs!$E$62/30</f>
        <v>188043.59204454</v>
      </c>
      <c r="AL65" s="22" t="n">
        <f aca="false">-AL28*Inputs!$E$62/30</f>
        <v>188043.59204454</v>
      </c>
    </row>
    <row r="66" customFormat="false" ht="15" hidden="false" customHeight="false" outlineLevel="0" collapsed="false">
      <c r="A66" s="11" t="s">
        <v>196</v>
      </c>
      <c r="C66" s="22" t="n">
        <f aca="false">-C63</f>
        <v>-563274</v>
      </c>
      <c r="D66" s="22" t="n">
        <f aca="false">C63-D63</f>
        <v>0</v>
      </c>
      <c r="E66" s="22" t="n">
        <f aca="false">D63-E63</f>
        <v>0</v>
      </c>
      <c r="F66" s="22" t="n">
        <f aca="false">E63-F63</f>
        <v>0</v>
      </c>
      <c r="G66" s="22" t="n">
        <f aca="false">F63-G63</f>
        <v>0</v>
      </c>
      <c r="H66" s="22" t="n">
        <f aca="false">G63-H63</f>
        <v>0</v>
      </c>
      <c r="I66" s="22" t="n">
        <f aca="false">H63-I63</f>
        <v>0</v>
      </c>
      <c r="J66" s="22" t="n">
        <f aca="false">I63-J63</f>
        <v>0</v>
      </c>
      <c r="K66" s="22" t="n">
        <f aca="false">J63-K63</f>
        <v>0</v>
      </c>
      <c r="L66" s="22" t="n">
        <f aca="false">K63-L63</f>
        <v>0</v>
      </c>
      <c r="M66" s="22" t="n">
        <f aca="false">L63-M63</f>
        <v>0</v>
      </c>
      <c r="N66" s="22" t="n">
        <f aca="false">M63-N63</f>
        <v>0</v>
      </c>
      <c r="O66" s="22" t="n">
        <f aca="false">N63-O63</f>
        <v>-166221.234</v>
      </c>
      <c r="P66" s="22" t="n">
        <f aca="false">O63-P63</f>
        <v>0</v>
      </c>
      <c r="Q66" s="22" t="n">
        <f aca="false">P63-Q63</f>
        <v>0</v>
      </c>
      <c r="R66" s="22" t="n">
        <f aca="false">Q63-R63</f>
        <v>0</v>
      </c>
      <c r="S66" s="22" t="n">
        <f aca="false">R63-S63</f>
        <v>0</v>
      </c>
      <c r="T66" s="22" t="n">
        <f aca="false">S63-T63</f>
        <v>0</v>
      </c>
      <c r="U66" s="22" t="n">
        <f aca="false">T63-U63</f>
        <v>0</v>
      </c>
      <c r="V66" s="22" t="n">
        <f aca="false">U63-V63</f>
        <v>0</v>
      </c>
      <c r="W66" s="22" t="n">
        <f aca="false">V63-W63</f>
        <v>0</v>
      </c>
      <c r="X66" s="22" t="n">
        <f aca="false">W63-X63</f>
        <v>0</v>
      </c>
      <c r="Y66" s="22" t="n">
        <f aca="false">X63-Y63</f>
        <v>0</v>
      </c>
      <c r="Z66" s="22" t="n">
        <f aca="false">Y63-Z63</f>
        <v>0</v>
      </c>
      <c r="AA66" s="22" t="n">
        <f aca="false">Z63-AA63</f>
        <v>-216734.270454</v>
      </c>
      <c r="AB66" s="22" t="n">
        <f aca="false">AA63-AB63</f>
        <v>0</v>
      </c>
      <c r="AC66" s="22" t="n">
        <f aca="false">AB63-AC63</f>
        <v>0</v>
      </c>
      <c r="AD66" s="22" t="n">
        <f aca="false">AC63-AD63</f>
        <v>0</v>
      </c>
      <c r="AE66" s="22" t="n">
        <f aca="false">AD63-AE63</f>
        <v>0</v>
      </c>
      <c r="AF66" s="22" t="n">
        <f aca="false">AE63-AF63</f>
        <v>0</v>
      </c>
      <c r="AG66" s="22" t="n">
        <f aca="false">AF63-AG63</f>
        <v>0</v>
      </c>
      <c r="AH66" s="22" t="n">
        <f aca="false">AG63-AH63</f>
        <v>0</v>
      </c>
      <c r="AI66" s="22" t="n">
        <f aca="false">AH63-AI63</f>
        <v>0</v>
      </c>
      <c r="AJ66" s="22" t="n">
        <f aca="false">AI63-AJ63</f>
        <v>0</v>
      </c>
      <c r="AK66" s="22" t="n">
        <f aca="false">AJ63-AK63</f>
        <v>0</v>
      </c>
      <c r="AL66" s="22" t="n">
        <f aca="false">AK63-AL63</f>
        <v>0</v>
      </c>
    </row>
    <row r="67" customFormat="false" ht="15" hidden="false" customHeight="false" outlineLevel="0" collapsed="false">
      <c r="A67" s="11" t="s">
        <v>197</v>
      </c>
      <c r="C67" s="22" t="n">
        <f aca="false">-C64</f>
        <v>-0</v>
      </c>
      <c r="D67" s="22" t="n">
        <f aca="false">C64-D64</f>
        <v>0</v>
      </c>
      <c r="E67" s="22" t="n">
        <f aca="false">D64-E64</f>
        <v>0</v>
      </c>
      <c r="F67" s="22" t="n">
        <f aca="false">E64-F64</f>
        <v>0</v>
      </c>
      <c r="G67" s="22" t="n">
        <f aca="false">F64-G64</f>
        <v>0</v>
      </c>
      <c r="H67" s="22" t="n">
        <f aca="false">G64-H64</f>
        <v>0</v>
      </c>
      <c r="I67" s="22" t="n">
        <f aca="false">H64-I64</f>
        <v>0</v>
      </c>
      <c r="J67" s="22" t="n">
        <f aca="false">I64-J64</f>
        <v>0</v>
      </c>
      <c r="K67" s="22" t="n">
        <f aca="false">J64-K64</f>
        <v>0</v>
      </c>
      <c r="L67" s="22" t="n">
        <f aca="false">K64-L64</f>
        <v>0</v>
      </c>
      <c r="M67" s="22" t="n">
        <f aca="false">L64-M64</f>
        <v>0</v>
      </c>
      <c r="N67" s="22" t="n">
        <f aca="false">M64-N64</f>
        <v>0</v>
      </c>
      <c r="O67" s="22" t="n">
        <f aca="false">N64-O64</f>
        <v>0</v>
      </c>
      <c r="P67" s="22" t="n">
        <f aca="false">O64-P64</f>
        <v>0</v>
      </c>
      <c r="Q67" s="22" t="n">
        <f aca="false">P64-Q64</f>
        <v>0</v>
      </c>
      <c r="R67" s="22" t="n">
        <f aca="false">Q64-R64</f>
        <v>0</v>
      </c>
      <c r="S67" s="22" t="n">
        <f aca="false">R64-S64</f>
        <v>0</v>
      </c>
      <c r="T67" s="22" t="n">
        <f aca="false">S64-T64</f>
        <v>0</v>
      </c>
      <c r="U67" s="22" t="n">
        <f aca="false">T64-U64</f>
        <v>0</v>
      </c>
      <c r="V67" s="22" t="n">
        <f aca="false">U64-V64</f>
        <v>0</v>
      </c>
      <c r="W67" s="22" t="n">
        <f aca="false">V64-W64</f>
        <v>0</v>
      </c>
      <c r="X67" s="22" t="n">
        <f aca="false">W64-X64</f>
        <v>0</v>
      </c>
      <c r="Y67" s="22" t="n">
        <f aca="false">X64-Y64</f>
        <v>0</v>
      </c>
      <c r="Z67" s="22" t="n">
        <f aca="false">Y64-Z64</f>
        <v>0</v>
      </c>
      <c r="AA67" s="22" t="n">
        <f aca="false">Z64-AA64</f>
        <v>0</v>
      </c>
      <c r="AB67" s="22" t="n">
        <f aca="false">AA64-AB64</f>
        <v>0</v>
      </c>
      <c r="AC67" s="22" t="n">
        <f aca="false">AB64-AC64</f>
        <v>0</v>
      </c>
      <c r="AD67" s="22" t="n">
        <f aca="false">AC64-AD64</f>
        <v>0</v>
      </c>
      <c r="AE67" s="22" t="n">
        <f aca="false">AD64-AE64</f>
        <v>0</v>
      </c>
      <c r="AF67" s="22" t="n">
        <f aca="false">AE64-AF64</f>
        <v>0</v>
      </c>
      <c r="AG67" s="22" t="n">
        <f aca="false">AF64-AG64</f>
        <v>0</v>
      </c>
      <c r="AH67" s="22" t="n">
        <f aca="false">AG64-AH64</f>
        <v>0</v>
      </c>
      <c r="AI67" s="22" t="n">
        <f aca="false">AH64-AI64</f>
        <v>0</v>
      </c>
      <c r="AJ67" s="22" t="n">
        <f aca="false">AI64-AJ64</f>
        <v>0</v>
      </c>
      <c r="AK67" s="22" t="n">
        <f aca="false">AJ64-AK64</f>
        <v>0</v>
      </c>
      <c r="AL67" s="22" t="n">
        <f aca="false">AK64-AL64</f>
        <v>0</v>
      </c>
    </row>
    <row r="68" customFormat="false" ht="15" hidden="false" customHeight="false" outlineLevel="0" collapsed="false">
      <c r="A68" s="11" t="s">
        <v>198</v>
      </c>
      <c r="C68" s="22" t="n">
        <f aca="false">C65</f>
        <v>112632.74</v>
      </c>
      <c r="D68" s="22" t="n">
        <f aca="false">D65-C65</f>
        <v>0</v>
      </c>
      <c r="E68" s="22" t="n">
        <f aca="false">E65-D65</f>
        <v>0</v>
      </c>
      <c r="F68" s="22" t="n">
        <f aca="false">F65-E65</f>
        <v>0</v>
      </c>
      <c r="G68" s="22" t="n">
        <f aca="false">G65-F65</f>
        <v>0</v>
      </c>
      <c r="H68" s="22" t="n">
        <f aca="false">H65-G65</f>
        <v>0</v>
      </c>
      <c r="I68" s="22" t="n">
        <f aca="false">I65-H65</f>
        <v>0</v>
      </c>
      <c r="J68" s="22" t="n">
        <f aca="false">J65-I65</f>
        <v>0</v>
      </c>
      <c r="K68" s="22" t="n">
        <f aca="false">K65-J65</f>
        <v>0</v>
      </c>
      <c r="L68" s="22" t="n">
        <f aca="false">L65-K65</f>
        <v>0</v>
      </c>
      <c r="M68" s="22" t="n">
        <f aca="false">M65-L65</f>
        <v>0</v>
      </c>
      <c r="N68" s="22" t="n">
        <f aca="false">N65-M65</f>
        <v>0</v>
      </c>
      <c r="O68" s="22" t="n">
        <f aca="false">O65-N65</f>
        <v>32785.21234</v>
      </c>
      <c r="P68" s="22" t="n">
        <f aca="false">P65-O65</f>
        <v>0</v>
      </c>
      <c r="Q68" s="22" t="n">
        <f aca="false">Q65-P65</f>
        <v>0</v>
      </c>
      <c r="R68" s="22" t="n">
        <f aca="false">R65-Q65</f>
        <v>0</v>
      </c>
      <c r="S68" s="22" t="n">
        <f aca="false">S65-R65</f>
        <v>0</v>
      </c>
      <c r="T68" s="22" t="n">
        <f aca="false">T65-S65</f>
        <v>0</v>
      </c>
      <c r="U68" s="22" t="n">
        <f aca="false">U65-T65</f>
        <v>0</v>
      </c>
      <c r="V68" s="22" t="n">
        <f aca="false">V65-U65</f>
        <v>0</v>
      </c>
      <c r="W68" s="22" t="n">
        <f aca="false">W65-V65</f>
        <v>0</v>
      </c>
      <c r="X68" s="22" t="n">
        <f aca="false">X65-W65</f>
        <v>0</v>
      </c>
      <c r="Y68" s="22" t="n">
        <f aca="false">Y65-X65</f>
        <v>0</v>
      </c>
      <c r="Z68" s="22" t="n">
        <f aca="false">Z65-Y65</f>
        <v>0</v>
      </c>
      <c r="AA68" s="22" t="n">
        <f aca="false">AA65-Z65</f>
        <v>42625.63970454</v>
      </c>
      <c r="AB68" s="22" t="n">
        <f aca="false">AB65-AA65</f>
        <v>0</v>
      </c>
      <c r="AC68" s="22" t="n">
        <f aca="false">AC65-AB65</f>
        <v>0</v>
      </c>
      <c r="AD68" s="22" t="n">
        <f aca="false">AD65-AC65</f>
        <v>0</v>
      </c>
      <c r="AE68" s="22" t="n">
        <f aca="false">AE65-AD65</f>
        <v>0</v>
      </c>
      <c r="AF68" s="22" t="n">
        <f aca="false">AF65-AE65</f>
        <v>0</v>
      </c>
      <c r="AG68" s="22" t="n">
        <f aca="false">AG65-AF65</f>
        <v>0</v>
      </c>
      <c r="AH68" s="22" t="n">
        <f aca="false">AH65-AG65</f>
        <v>0</v>
      </c>
      <c r="AI68" s="22" t="n">
        <f aca="false">AI65-AH65</f>
        <v>0</v>
      </c>
      <c r="AJ68" s="22" t="n">
        <f aca="false">AJ65-AI65</f>
        <v>0</v>
      </c>
      <c r="AK68" s="22" t="n">
        <f aca="false">AK65-AJ65</f>
        <v>0</v>
      </c>
      <c r="AL68" s="22" t="n">
        <f aca="false">AL65-AK65</f>
        <v>0</v>
      </c>
    </row>
    <row r="70" customFormat="false" ht="15" hidden="false" customHeight="false" outlineLevel="0" collapsed="false">
      <c r="A70" s="7" t="s">
        <v>199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customFormat="false" ht="15" hidden="false" customHeight="false" outlineLevel="0" collapsed="false">
      <c r="A71" s="4" t="s">
        <v>200</v>
      </c>
      <c r="C71" s="15" t="n">
        <f aca="false">C47-C52+C66+C67+C68</f>
        <v>-382319.682533333</v>
      </c>
      <c r="D71" s="15" t="n">
        <f aca="false">D47-D52+D66+D67+D68</f>
        <v>68330.3552444445</v>
      </c>
      <c r="E71" s="15" t="n">
        <f aca="false">E47-E52+E66+E67+E68</f>
        <v>68347.9108</v>
      </c>
      <c r="F71" s="15" t="n">
        <f aca="false">F47-F52+F66+F67+F68</f>
        <v>68365.4663555556</v>
      </c>
      <c r="G71" s="15" t="n">
        <f aca="false">G47-G52+G66+G67+G68</f>
        <v>68383.0219111111</v>
      </c>
      <c r="H71" s="15" t="n">
        <f aca="false">H47-H52+H66+H67+H68</f>
        <v>68400.5774666667</v>
      </c>
      <c r="I71" s="15" t="n">
        <f aca="false">I47-I52+I66+I67+I68</f>
        <v>68418.1330222222</v>
      </c>
      <c r="J71" s="15" t="n">
        <f aca="false">J47-J52+J66+J67+J68</f>
        <v>68435.6885777778</v>
      </c>
      <c r="K71" s="15" t="n">
        <f aca="false">K47-K52+K66+K67+K68</f>
        <v>68453.2441333333</v>
      </c>
      <c r="L71" s="15" t="n">
        <f aca="false">L47-L52+L66+L67+L68</f>
        <v>68470.7996888889</v>
      </c>
      <c r="M71" s="15" t="n">
        <f aca="false">M47-M52+M66+M67+M68</f>
        <v>68488.3552444444</v>
      </c>
      <c r="N71" s="15" t="n">
        <f aca="false">N47-N52+N66+N67+N68</f>
        <v>68505.9108</v>
      </c>
      <c r="O71" s="15" t="n">
        <f aca="false">O47-O52+O66+O67+O68</f>
        <v>-36011.2100616446</v>
      </c>
      <c r="P71" s="15" t="n">
        <f aca="false">P47-P52+P66+P67+P68</f>
        <v>97442.3671539113</v>
      </c>
      <c r="Q71" s="15" t="n">
        <f aca="false">Q47-Q52+Q66+Q67+Q68</f>
        <v>97459.9227094669</v>
      </c>
      <c r="R71" s="15" t="n">
        <f aca="false">R47-R52+R66+R67+R68</f>
        <v>97477.4782650224</v>
      </c>
      <c r="S71" s="15" t="n">
        <f aca="false">S47-S52+S66+S67+S68</f>
        <v>97495.033820578</v>
      </c>
      <c r="T71" s="15" t="n">
        <f aca="false">T47-T52+T66+T67+T68</f>
        <v>97512.5893761335</v>
      </c>
      <c r="U71" s="15" t="n">
        <f aca="false">U47-U52+U66+U67+U68</f>
        <v>97530.1449316891</v>
      </c>
      <c r="V71" s="15" t="n">
        <f aca="false">V47-V52+V66+V67+V68</f>
        <v>97547.7004872446</v>
      </c>
      <c r="W71" s="15" t="n">
        <f aca="false">W47-W52+W66+W67+W68</f>
        <v>97565.2560428002</v>
      </c>
      <c r="X71" s="15" t="n">
        <f aca="false">X47-X52+X66+X67+X68</f>
        <v>97582.8115983558</v>
      </c>
      <c r="Y71" s="15" t="n">
        <f aca="false">Y47-Y52+Y66+Y67+Y68</f>
        <v>97600.3671539113</v>
      </c>
      <c r="Z71" s="15" t="n">
        <f aca="false">Z47-Z52+Z66+Z67+Z68</f>
        <v>97617.9227094669</v>
      </c>
      <c r="AA71" s="15" t="n">
        <f aca="false">AA47-AA52+AA66+AA67+AA68</f>
        <v>-38007.7622764207</v>
      </c>
      <c r="AB71" s="15" t="n">
        <f aca="false">AB47-AB52+AB66+AB67+AB68</f>
        <v>136118.424028595</v>
      </c>
      <c r="AC71" s="15" t="n">
        <f aca="false">AC47-AC52+AC66+AC67+AC68</f>
        <v>136135.97958415</v>
      </c>
      <c r="AD71" s="15" t="n">
        <f aca="false">AD47-AD52+AD66+AD67+AD68</f>
        <v>136153.535139706</v>
      </c>
      <c r="AE71" s="15" t="n">
        <f aca="false">AE47-AE52+AE66+AE67+AE68</f>
        <v>136171.090695261</v>
      </c>
      <c r="AF71" s="15" t="n">
        <f aca="false">AF47-AF52+AF66+AF67+AF68</f>
        <v>136188.646250817</v>
      </c>
      <c r="AG71" s="15" t="n">
        <f aca="false">AG47-AG52+AG66+AG67+AG68</f>
        <v>136206.201806372</v>
      </c>
      <c r="AH71" s="15" t="n">
        <f aca="false">AH47-AH52+AH66+AH67+AH68</f>
        <v>136223.757361928</v>
      </c>
      <c r="AI71" s="15" t="n">
        <f aca="false">AI47-AI52+AI66+AI67+AI68</f>
        <v>136241.312917484</v>
      </c>
      <c r="AJ71" s="15" t="n">
        <f aca="false">AJ47-AJ52+AJ66+AJ67+AJ68</f>
        <v>136258.868473039</v>
      </c>
      <c r="AK71" s="15" t="n">
        <f aca="false">AK47-AK52+AK66+AK67+AK68</f>
        <v>136276.424028595</v>
      </c>
      <c r="AL71" s="15" t="n">
        <f aca="false">AL47-AL52+AL66+AL67+AL68</f>
        <v>136293.97958415</v>
      </c>
    </row>
    <row r="72" customFormat="false" ht="15" hidden="false" customHeight="false" outlineLevel="0" collapsed="false">
      <c r="A72" s="11" t="s">
        <v>201</v>
      </c>
      <c r="C72" s="22" t="n">
        <f aca="false">-C50</f>
        <v>-60000</v>
      </c>
      <c r="D72" s="22" t="n">
        <f aca="false">-D50</f>
        <v>-0</v>
      </c>
      <c r="E72" s="22" t="n">
        <f aca="false">-E50</f>
        <v>-0</v>
      </c>
      <c r="F72" s="22" t="n">
        <f aca="false">-F50</f>
        <v>-0</v>
      </c>
      <c r="G72" s="22" t="n">
        <f aca="false">-G50</f>
        <v>-0</v>
      </c>
      <c r="H72" s="22" t="n">
        <f aca="false">-H50</f>
        <v>-0</v>
      </c>
      <c r="I72" s="22" t="n">
        <f aca="false">-I50</f>
        <v>-0</v>
      </c>
      <c r="J72" s="22" t="n">
        <f aca="false">-J50</f>
        <v>-0</v>
      </c>
      <c r="K72" s="22" t="n">
        <f aca="false">-K50</f>
        <v>-0</v>
      </c>
      <c r="L72" s="22" t="n">
        <f aca="false">-L50</f>
        <v>-0</v>
      </c>
      <c r="M72" s="22" t="n">
        <f aca="false">-M50</f>
        <v>-0</v>
      </c>
      <c r="N72" s="22" t="n">
        <f aca="false">-N50</f>
        <v>-0</v>
      </c>
      <c r="O72" s="22" t="n">
        <f aca="false">-O50</f>
        <v>-0</v>
      </c>
      <c r="P72" s="22" t="n">
        <f aca="false">-P50</f>
        <v>-0</v>
      </c>
      <c r="Q72" s="22" t="n">
        <f aca="false">-Q50</f>
        <v>-0</v>
      </c>
      <c r="R72" s="22" t="n">
        <f aca="false">-R50</f>
        <v>-0</v>
      </c>
      <c r="S72" s="22" t="n">
        <f aca="false">-S50</f>
        <v>-0</v>
      </c>
      <c r="T72" s="22" t="n">
        <f aca="false">-T50</f>
        <v>-0</v>
      </c>
      <c r="U72" s="22" t="n">
        <f aca="false">-U50</f>
        <v>-0</v>
      </c>
      <c r="V72" s="22" t="n">
        <f aca="false">-V50</f>
        <v>-0</v>
      </c>
      <c r="W72" s="22" t="n">
        <f aca="false">-W50</f>
        <v>-0</v>
      </c>
      <c r="X72" s="22" t="n">
        <f aca="false">-X50</f>
        <v>-0</v>
      </c>
      <c r="Y72" s="22" t="n">
        <f aca="false">-Y50</f>
        <v>-0</v>
      </c>
      <c r="Z72" s="22" t="n">
        <f aca="false">-Z50</f>
        <v>-0</v>
      </c>
      <c r="AA72" s="22" t="n">
        <f aca="false">-AA50</f>
        <v>-0</v>
      </c>
      <c r="AB72" s="22" t="n">
        <f aca="false">-AB50</f>
        <v>-0</v>
      </c>
      <c r="AC72" s="22" t="n">
        <f aca="false">-AC50</f>
        <v>-0</v>
      </c>
      <c r="AD72" s="22" t="n">
        <f aca="false">-AD50</f>
        <v>-0</v>
      </c>
      <c r="AE72" s="22" t="n">
        <f aca="false">-AE50</f>
        <v>-0</v>
      </c>
      <c r="AF72" s="22" t="n">
        <f aca="false">-AF50</f>
        <v>-0</v>
      </c>
      <c r="AG72" s="22" t="n">
        <f aca="false">-AG50</f>
        <v>-0</v>
      </c>
      <c r="AH72" s="22" t="n">
        <f aca="false">-AH50</f>
        <v>-0</v>
      </c>
      <c r="AI72" s="22" t="n">
        <f aca="false">-AI50</f>
        <v>-0</v>
      </c>
      <c r="AJ72" s="22" t="n">
        <f aca="false">-AJ50</f>
        <v>-0</v>
      </c>
      <c r="AK72" s="22" t="n">
        <f aca="false">-AK50</f>
        <v>-0</v>
      </c>
      <c r="AL72" s="22" t="n">
        <f aca="false">-AL50</f>
        <v>-0</v>
      </c>
    </row>
    <row r="73" customFormat="false" ht="15" hidden="false" customHeight="false" outlineLevel="0" collapsed="false">
      <c r="A73" s="11" t="s">
        <v>202</v>
      </c>
      <c r="C73" s="22" t="n">
        <f aca="false">IF(C$4=1,Inputs!$E$54,0)</f>
        <v>300000</v>
      </c>
      <c r="D73" s="22" t="n">
        <f aca="false">IF(D$4=1,Inputs!$E$54,0)</f>
        <v>0</v>
      </c>
      <c r="E73" s="22" t="n">
        <f aca="false">IF(E$4=1,Inputs!$E$54,0)</f>
        <v>0</v>
      </c>
      <c r="F73" s="22" t="n">
        <f aca="false">IF(F$4=1,Inputs!$E$54,0)</f>
        <v>0</v>
      </c>
      <c r="G73" s="22" t="n">
        <f aca="false">IF(G$4=1,Inputs!$E$54,0)</f>
        <v>0</v>
      </c>
      <c r="H73" s="22" t="n">
        <f aca="false">IF(H$4=1,Inputs!$E$54,0)</f>
        <v>0</v>
      </c>
      <c r="I73" s="22" t="n">
        <f aca="false">IF(I$4=1,Inputs!$E$54,0)</f>
        <v>0</v>
      </c>
      <c r="J73" s="22" t="n">
        <f aca="false">IF(J$4=1,Inputs!$E$54,0)</f>
        <v>0</v>
      </c>
      <c r="K73" s="22" t="n">
        <f aca="false">IF(K$4=1,Inputs!$E$54,0)</f>
        <v>0</v>
      </c>
      <c r="L73" s="22" t="n">
        <f aca="false">IF(L$4=1,Inputs!$E$54,0)</f>
        <v>0</v>
      </c>
      <c r="M73" s="22" t="n">
        <f aca="false">IF(M$4=1,Inputs!$E$54,0)</f>
        <v>0</v>
      </c>
      <c r="N73" s="22" t="n">
        <f aca="false">IF(N$4=1,Inputs!$E$54,0)</f>
        <v>0</v>
      </c>
      <c r="O73" s="22" t="n">
        <f aca="false">IF(O$4=1,Inputs!$E$54,0)</f>
        <v>0</v>
      </c>
      <c r="P73" s="22" t="n">
        <f aca="false">IF(P$4=1,Inputs!$E$54,0)</f>
        <v>0</v>
      </c>
      <c r="Q73" s="22" t="n">
        <f aca="false">IF(Q$4=1,Inputs!$E$54,0)</f>
        <v>0</v>
      </c>
      <c r="R73" s="22" t="n">
        <f aca="false">IF(R$4=1,Inputs!$E$54,0)</f>
        <v>0</v>
      </c>
      <c r="S73" s="22" t="n">
        <f aca="false">IF(S$4=1,Inputs!$E$54,0)</f>
        <v>0</v>
      </c>
      <c r="T73" s="22" t="n">
        <f aca="false">IF(T$4=1,Inputs!$E$54,0)</f>
        <v>0</v>
      </c>
      <c r="U73" s="22" t="n">
        <f aca="false">IF(U$4=1,Inputs!$E$54,0)</f>
        <v>0</v>
      </c>
      <c r="V73" s="22" t="n">
        <f aca="false">IF(V$4=1,Inputs!$E$54,0)</f>
        <v>0</v>
      </c>
      <c r="W73" s="22" t="n">
        <f aca="false">IF(W$4=1,Inputs!$E$54,0)</f>
        <v>0</v>
      </c>
      <c r="X73" s="22" t="n">
        <f aca="false">IF(X$4=1,Inputs!$E$54,0)</f>
        <v>0</v>
      </c>
      <c r="Y73" s="22" t="n">
        <f aca="false">IF(Y$4=1,Inputs!$E$54,0)</f>
        <v>0</v>
      </c>
      <c r="Z73" s="22" t="n">
        <f aca="false">IF(Z$4=1,Inputs!$E$54,0)</f>
        <v>0</v>
      </c>
      <c r="AA73" s="22" t="n">
        <f aca="false">IF(AA$4=1,Inputs!$E$54,0)</f>
        <v>0</v>
      </c>
      <c r="AB73" s="22" t="n">
        <f aca="false">IF(AB$4=1,Inputs!$E$54,0)</f>
        <v>0</v>
      </c>
      <c r="AC73" s="22" t="n">
        <f aca="false">IF(AC$4=1,Inputs!$E$54,0)</f>
        <v>0</v>
      </c>
      <c r="AD73" s="22" t="n">
        <f aca="false">IF(AD$4=1,Inputs!$E$54,0)</f>
        <v>0</v>
      </c>
      <c r="AE73" s="22" t="n">
        <f aca="false">IF(AE$4=1,Inputs!$E$54,0)</f>
        <v>0</v>
      </c>
      <c r="AF73" s="22" t="n">
        <f aca="false">IF(AF$4=1,Inputs!$E$54,0)</f>
        <v>0</v>
      </c>
      <c r="AG73" s="22" t="n">
        <f aca="false">IF(AG$4=1,Inputs!$E$54,0)</f>
        <v>0</v>
      </c>
      <c r="AH73" s="22" t="n">
        <f aca="false">IF(AH$4=1,Inputs!$E$54,0)</f>
        <v>0</v>
      </c>
      <c r="AI73" s="22" t="n">
        <f aca="false">IF(AI$4=1,Inputs!$E$54,0)</f>
        <v>0</v>
      </c>
      <c r="AJ73" s="22" t="n">
        <f aca="false">IF(AJ$4=1,Inputs!$E$54,0)</f>
        <v>0</v>
      </c>
      <c r="AK73" s="22" t="n">
        <f aca="false">IF(AK$4=1,Inputs!$E$54,0)</f>
        <v>0</v>
      </c>
      <c r="AL73" s="22" t="n">
        <f aca="false">IF(AL$4=1,Inputs!$E$54,0)</f>
        <v>0</v>
      </c>
    </row>
    <row r="74" customFormat="false" ht="15" hidden="false" customHeight="false" outlineLevel="0" collapsed="false">
      <c r="A74" s="11" t="s">
        <v>203</v>
      </c>
      <c r="C74" s="22" t="n">
        <f aca="false">C73+C58+C59</f>
        <v>500000</v>
      </c>
      <c r="D74" s="22" t="n">
        <f aca="false">D73+D58+D59</f>
        <v>-3333.33333333333</v>
      </c>
      <c r="E74" s="22" t="n">
        <f aca="false">E73+E58+E59</f>
        <v>-3333.33333333333</v>
      </c>
      <c r="F74" s="22" t="n">
        <f aca="false">F73+F58+F59</f>
        <v>-3333.33333333333</v>
      </c>
      <c r="G74" s="22" t="n">
        <f aca="false">G73+G58+G59</f>
        <v>-3333.33333333333</v>
      </c>
      <c r="H74" s="22" t="n">
        <f aca="false">H73+H58+H59</f>
        <v>-3333.33333333333</v>
      </c>
      <c r="I74" s="22" t="n">
        <f aca="false">I73+I58+I59</f>
        <v>-3333.33333333333</v>
      </c>
      <c r="J74" s="22" t="n">
        <f aca="false">J73+J58+J59</f>
        <v>-3333.33333333333</v>
      </c>
      <c r="K74" s="22" t="n">
        <f aca="false">K73+K58+K59</f>
        <v>-3333.33333333333</v>
      </c>
      <c r="L74" s="22" t="n">
        <f aca="false">L73+L58+L59</f>
        <v>-3333.33333333333</v>
      </c>
      <c r="M74" s="22" t="n">
        <f aca="false">M73+M58+M59</f>
        <v>-3333.33333333333</v>
      </c>
      <c r="N74" s="22" t="n">
        <f aca="false">N73+N58+N59</f>
        <v>-3333.33333333333</v>
      </c>
      <c r="O74" s="22" t="n">
        <f aca="false">O73+O58+O59</f>
        <v>-3333.33333333333</v>
      </c>
      <c r="P74" s="22" t="n">
        <f aca="false">P73+P58+P59</f>
        <v>-3333.33333333333</v>
      </c>
      <c r="Q74" s="22" t="n">
        <f aca="false">Q73+Q58+Q59</f>
        <v>-3333.33333333333</v>
      </c>
      <c r="R74" s="22" t="n">
        <f aca="false">R73+R58+R59</f>
        <v>-3333.33333333333</v>
      </c>
      <c r="S74" s="22" t="n">
        <f aca="false">S73+S58+S59</f>
        <v>-3333.33333333333</v>
      </c>
      <c r="T74" s="22" t="n">
        <f aca="false">T73+T58+T59</f>
        <v>-3333.33333333333</v>
      </c>
      <c r="U74" s="22" t="n">
        <f aca="false">U73+U58+U59</f>
        <v>-3333.33333333333</v>
      </c>
      <c r="V74" s="22" t="n">
        <f aca="false">V73+V58+V59</f>
        <v>-3333.33333333333</v>
      </c>
      <c r="W74" s="22" t="n">
        <f aca="false">W73+W58+W59</f>
        <v>-3333.33333333333</v>
      </c>
      <c r="X74" s="22" t="n">
        <f aca="false">X73+X58+X59</f>
        <v>-3333.33333333333</v>
      </c>
      <c r="Y74" s="22" t="n">
        <f aca="false">Y73+Y58+Y59</f>
        <v>-3333.33333333333</v>
      </c>
      <c r="Z74" s="22" t="n">
        <f aca="false">Z73+Z58+Z59</f>
        <v>-3333.33333333333</v>
      </c>
      <c r="AA74" s="22" t="n">
        <f aca="false">AA73+AA58+AA59</f>
        <v>-3333.33333333333</v>
      </c>
      <c r="AB74" s="22" t="n">
        <f aca="false">AB73+AB58+AB59</f>
        <v>-3333.33333333333</v>
      </c>
      <c r="AC74" s="22" t="n">
        <f aca="false">AC73+AC58+AC59</f>
        <v>-3333.33333333333</v>
      </c>
      <c r="AD74" s="22" t="n">
        <f aca="false">AD73+AD58+AD59</f>
        <v>-3333.33333333333</v>
      </c>
      <c r="AE74" s="22" t="n">
        <f aca="false">AE73+AE58+AE59</f>
        <v>-3333.33333333333</v>
      </c>
      <c r="AF74" s="22" t="n">
        <f aca="false">AF73+AF58+AF59</f>
        <v>-3333.33333333333</v>
      </c>
      <c r="AG74" s="22" t="n">
        <f aca="false">AG73+AG58+AG59</f>
        <v>-3333.33333333333</v>
      </c>
      <c r="AH74" s="22" t="n">
        <f aca="false">AH73+AH58+AH59</f>
        <v>-3333.33333333333</v>
      </c>
      <c r="AI74" s="22" t="n">
        <f aca="false">AI73+AI58+AI59</f>
        <v>-3333.33333333333</v>
      </c>
      <c r="AJ74" s="22" t="n">
        <f aca="false">AJ73+AJ58+AJ59</f>
        <v>-3333.33333333333</v>
      </c>
      <c r="AK74" s="22" t="n">
        <f aca="false">AK73+AK58+AK59</f>
        <v>-3333.33333333333</v>
      </c>
      <c r="AL74" s="22" t="n">
        <f aca="false">AL73+AL58+AL59</f>
        <v>-3333.33333333333</v>
      </c>
    </row>
    <row r="75" customFormat="false" ht="15" hidden="false" customHeight="false" outlineLevel="0" collapsed="false">
      <c r="A75" s="4" t="s">
        <v>204</v>
      </c>
      <c r="C75" s="34" t="n">
        <f aca="false">C71+C72+C74</f>
        <v>57680.3174666667</v>
      </c>
      <c r="D75" s="34" t="n">
        <f aca="false">D71+D72+D74</f>
        <v>64997.0219111111</v>
      </c>
      <c r="E75" s="34" t="n">
        <f aca="false">E71+E72+E74</f>
        <v>65014.5774666667</v>
      </c>
      <c r="F75" s="34" t="n">
        <f aca="false">F71+F72+F74</f>
        <v>65032.1330222222</v>
      </c>
      <c r="G75" s="34" t="n">
        <f aca="false">G71+G72+G74</f>
        <v>65049.6885777778</v>
      </c>
      <c r="H75" s="34" t="n">
        <f aca="false">H71+H72+H74</f>
        <v>65067.2441333333</v>
      </c>
      <c r="I75" s="34" t="n">
        <f aca="false">I71+I72+I74</f>
        <v>65084.7996888889</v>
      </c>
      <c r="J75" s="34" t="n">
        <f aca="false">J71+J72+J74</f>
        <v>65102.3552444444</v>
      </c>
      <c r="K75" s="34" t="n">
        <f aca="false">K71+K72+K74</f>
        <v>65119.9108</v>
      </c>
      <c r="L75" s="34" t="n">
        <f aca="false">L71+L72+L74</f>
        <v>65137.4663555556</v>
      </c>
      <c r="M75" s="34" t="n">
        <f aca="false">M71+M72+M74</f>
        <v>65155.0219111111</v>
      </c>
      <c r="N75" s="34" t="n">
        <f aca="false">N71+N72+N74</f>
        <v>65172.5774666667</v>
      </c>
      <c r="O75" s="34" t="n">
        <f aca="false">O71+O72+O74</f>
        <v>-39344.5433949779</v>
      </c>
      <c r="P75" s="34" t="n">
        <f aca="false">P71+P72+P74</f>
        <v>94109.033820578</v>
      </c>
      <c r="Q75" s="34" t="n">
        <f aca="false">Q71+Q72+Q74</f>
        <v>94126.5893761335</v>
      </c>
      <c r="R75" s="34" t="n">
        <f aca="false">R71+R72+R74</f>
        <v>94144.1449316891</v>
      </c>
      <c r="S75" s="34" t="n">
        <f aca="false">S71+S72+S74</f>
        <v>94161.7004872446</v>
      </c>
      <c r="T75" s="34" t="n">
        <f aca="false">T71+T72+T74</f>
        <v>94179.2560428002</v>
      </c>
      <c r="U75" s="34" t="n">
        <f aca="false">U71+U72+U74</f>
        <v>94196.8115983557</v>
      </c>
      <c r="V75" s="34" t="n">
        <f aca="false">V71+V72+V74</f>
        <v>94214.3671539113</v>
      </c>
      <c r="W75" s="34" t="n">
        <f aca="false">W71+W72+W74</f>
        <v>94231.9227094669</v>
      </c>
      <c r="X75" s="34" t="n">
        <f aca="false">X71+X72+X74</f>
        <v>94249.4782650224</v>
      </c>
      <c r="Y75" s="34" t="n">
        <f aca="false">Y71+Y72+Y74</f>
        <v>94267.0338205779</v>
      </c>
      <c r="Z75" s="34" t="n">
        <f aca="false">Z71+Z72+Z74</f>
        <v>94284.5893761335</v>
      </c>
      <c r="AA75" s="34" t="n">
        <f aca="false">AA71+AA72+AA74</f>
        <v>-41341.095609754</v>
      </c>
      <c r="AB75" s="34" t="n">
        <f aca="false">AB71+AB72+AB74</f>
        <v>132785.090695261</v>
      </c>
      <c r="AC75" s="34" t="n">
        <f aca="false">AC71+AC72+AC74</f>
        <v>132802.646250817</v>
      </c>
      <c r="AD75" s="34" t="n">
        <f aca="false">AD71+AD72+AD74</f>
        <v>132820.201806372</v>
      </c>
      <c r="AE75" s="34" t="n">
        <f aca="false">AE71+AE72+AE74</f>
        <v>132837.757361928</v>
      </c>
      <c r="AF75" s="34" t="n">
        <f aca="false">AF71+AF72+AF74</f>
        <v>132855.312917483</v>
      </c>
      <c r="AG75" s="34" t="n">
        <f aca="false">AG71+AG72+AG74</f>
        <v>132872.868473039</v>
      </c>
      <c r="AH75" s="34" t="n">
        <f aca="false">AH71+AH72+AH74</f>
        <v>132890.424028595</v>
      </c>
      <c r="AI75" s="34" t="n">
        <f aca="false">AI71+AI72+AI74</f>
        <v>132907.97958415</v>
      </c>
      <c r="AJ75" s="34" t="n">
        <f aca="false">AJ71+AJ72+AJ74</f>
        <v>132925.535139706</v>
      </c>
      <c r="AK75" s="34" t="n">
        <f aca="false">AK71+AK72+AK74</f>
        <v>132943.090695261</v>
      </c>
      <c r="AL75" s="34" t="n">
        <f aca="false">AL71+AL72+AL74</f>
        <v>132960.646250817</v>
      </c>
    </row>
    <row r="76" customFormat="false" ht="15" hidden="false" customHeight="false" outlineLevel="0" collapsed="false">
      <c r="A76" s="11" t="s">
        <v>205</v>
      </c>
      <c r="C76" s="22" t="n">
        <f aca="false">0</f>
        <v>0</v>
      </c>
      <c r="D76" s="22" t="n">
        <f aca="false">C77</f>
        <v>57680.3174666667</v>
      </c>
      <c r="E76" s="22" t="n">
        <f aca="false">D77</f>
        <v>122677.339377778</v>
      </c>
      <c r="F76" s="22" t="n">
        <f aca="false">E77</f>
        <v>187691.916844444</v>
      </c>
      <c r="G76" s="22" t="n">
        <f aca="false">F77</f>
        <v>252724.049866667</v>
      </c>
      <c r="H76" s="22" t="n">
        <f aca="false">G77</f>
        <v>317773.738444444</v>
      </c>
      <c r="I76" s="22" t="n">
        <f aca="false">H77</f>
        <v>382840.982577778</v>
      </c>
      <c r="J76" s="22" t="n">
        <f aca="false">I77</f>
        <v>447925.782266667</v>
      </c>
      <c r="K76" s="22" t="n">
        <f aca="false">J77</f>
        <v>513028.137511111</v>
      </c>
      <c r="L76" s="22" t="n">
        <f aca="false">K77</f>
        <v>578148.048311111</v>
      </c>
      <c r="M76" s="22" t="n">
        <f aca="false">L77</f>
        <v>643285.514666667</v>
      </c>
      <c r="N76" s="22" t="n">
        <f aca="false">M77</f>
        <v>708440.536577778</v>
      </c>
      <c r="O76" s="22" t="n">
        <f aca="false">N77</f>
        <v>773613.114044444</v>
      </c>
      <c r="P76" s="22" t="n">
        <f aca="false">O77</f>
        <v>734268.570649467</v>
      </c>
      <c r="Q76" s="22" t="n">
        <f aca="false">P77</f>
        <v>828377.604470045</v>
      </c>
      <c r="R76" s="22" t="n">
        <f aca="false">Q77</f>
        <v>922504.193846178</v>
      </c>
      <c r="S76" s="22" t="n">
        <f aca="false">R77</f>
        <v>1016648.33877787</v>
      </c>
      <c r="T76" s="22" t="n">
        <f aca="false">S77</f>
        <v>1110810.03926511</v>
      </c>
      <c r="U76" s="22" t="n">
        <f aca="false">T77</f>
        <v>1204989.29530791</v>
      </c>
      <c r="V76" s="22" t="n">
        <f aca="false">U77</f>
        <v>1299186.10690627</v>
      </c>
      <c r="W76" s="22" t="n">
        <f aca="false">V77</f>
        <v>1393400.47406018</v>
      </c>
      <c r="X76" s="22" t="n">
        <f aca="false">W77</f>
        <v>1487632.39676965</v>
      </c>
      <c r="Y76" s="22" t="n">
        <f aca="false">X77</f>
        <v>1581881.87503467</v>
      </c>
      <c r="Z76" s="22" t="n">
        <f aca="false">Y77</f>
        <v>1676148.90885525</v>
      </c>
      <c r="AA76" s="22" t="n">
        <f aca="false">Z77</f>
        <v>1770433.49823138</v>
      </c>
      <c r="AB76" s="22" t="n">
        <f aca="false">AA77</f>
        <v>1729092.40262163</v>
      </c>
      <c r="AC76" s="22" t="n">
        <f aca="false">AB77</f>
        <v>1861877.49331689</v>
      </c>
      <c r="AD76" s="22" t="n">
        <f aca="false">AC77</f>
        <v>1994680.1395677</v>
      </c>
      <c r="AE76" s="22" t="n">
        <f aca="false">AD77</f>
        <v>2127500.34137408</v>
      </c>
      <c r="AF76" s="22" t="n">
        <f aca="false">AE77</f>
        <v>2260338.098736</v>
      </c>
      <c r="AG76" s="22" t="n">
        <f aca="false">AF77</f>
        <v>2393193.41165349</v>
      </c>
      <c r="AH76" s="22" t="n">
        <f aca="false">AG77</f>
        <v>2526066.28012653</v>
      </c>
      <c r="AI76" s="22" t="n">
        <f aca="false">AH77</f>
        <v>2658956.70415512</v>
      </c>
      <c r="AJ76" s="22" t="n">
        <f aca="false">AI77</f>
        <v>2791864.68373927</v>
      </c>
      <c r="AK76" s="22" t="n">
        <f aca="false">AJ77</f>
        <v>2924790.21887898</v>
      </c>
      <c r="AL76" s="22" t="n">
        <f aca="false">AK77</f>
        <v>3057733.30957424</v>
      </c>
    </row>
    <row r="77" customFormat="false" ht="15" hidden="false" customHeight="false" outlineLevel="0" collapsed="false">
      <c r="A77" s="4" t="s">
        <v>206</v>
      </c>
      <c r="C77" s="34" t="n">
        <f aca="false">C76+C75</f>
        <v>57680.3174666667</v>
      </c>
      <c r="D77" s="34" t="n">
        <f aca="false">D76+D75</f>
        <v>122677.339377778</v>
      </c>
      <c r="E77" s="34" t="n">
        <f aca="false">E76+E75</f>
        <v>187691.916844444</v>
      </c>
      <c r="F77" s="34" t="n">
        <f aca="false">F76+F75</f>
        <v>252724.049866667</v>
      </c>
      <c r="G77" s="34" t="n">
        <f aca="false">G76+G75</f>
        <v>317773.738444444</v>
      </c>
      <c r="H77" s="34" t="n">
        <f aca="false">H76+H75</f>
        <v>382840.982577778</v>
      </c>
      <c r="I77" s="34" t="n">
        <f aca="false">I76+I75</f>
        <v>447925.782266667</v>
      </c>
      <c r="J77" s="34" t="n">
        <f aca="false">J76+J75</f>
        <v>513028.137511111</v>
      </c>
      <c r="K77" s="34" t="n">
        <f aca="false">K76+K75</f>
        <v>578148.048311111</v>
      </c>
      <c r="L77" s="34" t="n">
        <f aca="false">L76+L75</f>
        <v>643285.514666667</v>
      </c>
      <c r="M77" s="34" t="n">
        <f aca="false">M76+M75</f>
        <v>708440.536577778</v>
      </c>
      <c r="N77" s="34" t="n">
        <f aca="false">N76+N75</f>
        <v>773613.114044444</v>
      </c>
      <c r="O77" s="34" t="n">
        <f aca="false">O76+O75</f>
        <v>734268.570649467</v>
      </c>
      <c r="P77" s="34" t="n">
        <f aca="false">P76+P75</f>
        <v>828377.604470045</v>
      </c>
      <c r="Q77" s="34" t="n">
        <f aca="false">Q76+Q75</f>
        <v>922504.193846178</v>
      </c>
      <c r="R77" s="34" t="n">
        <f aca="false">R76+R75</f>
        <v>1016648.33877787</v>
      </c>
      <c r="S77" s="34" t="n">
        <f aca="false">S76+S75</f>
        <v>1110810.03926511</v>
      </c>
      <c r="T77" s="34" t="n">
        <f aca="false">T76+T75</f>
        <v>1204989.29530791</v>
      </c>
      <c r="U77" s="34" t="n">
        <f aca="false">U76+U75</f>
        <v>1299186.10690627</v>
      </c>
      <c r="V77" s="34" t="n">
        <f aca="false">V76+V75</f>
        <v>1393400.47406018</v>
      </c>
      <c r="W77" s="34" t="n">
        <f aca="false">W76+W75</f>
        <v>1487632.39676965</v>
      </c>
      <c r="X77" s="34" t="n">
        <f aca="false">X76+X75</f>
        <v>1581881.87503467</v>
      </c>
      <c r="Y77" s="34" t="n">
        <f aca="false">Y76+Y75</f>
        <v>1676148.90885525</v>
      </c>
      <c r="Z77" s="34" t="n">
        <f aca="false">Z76+Z75</f>
        <v>1770433.49823138</v>
      </c>
      <c r="AA77" s="34" t="n">
        <f aca="false">AA76+AA75</f>
        <v>1729092.40262163</v>
      </c>
      <c r="AB77" s="34" t="n">
        <f aca="false">AB76+AB75</f>
        <v>1861877.49331689</v>
      </c>
      <c r="AC77" s="34" t="n">
        <f aca="false">AC76+AC75</f>
        <v>1994680.1395677</v>
      </c>
      <c r="AD77" s="34" t="n">
        <f aca="false">AD76+AD75</f>
        <v>2127500.34137408</v>
      </c>
      <c r="AE77" s="34" t="n">
        <f aca="false">AE76+AE75</f>
        <v>2260338.098736</v>
      </c>
      <c r="AF77" s="34" t="n">
        <f aca="false">AF76+AF75</f>
        <v>2393193.41165349</v>
      </c>
      <c r="AG77" s="34" t="n">
        <f aca="false">AG76+AG75</f>
        <v>2526066.28012653</v>
      </c>
      <c r="AH77" s="34" t="n">
        <f aca="false">AH76+AH75</f>
        <v>2658956.70415512</v>
      </c>
      <c r="AI77" s="34" t="n">
        <f aca="false">AI76+AI75</f>
        <v>2791864.68373927</v>
      </c>
      <c r="AJ77" s="34" t="n">
        <f aca="false">AJ76+AJ75</f>
        <v>2924790.21887898</v>
      </c>
      <c r="AK77" s="34" t="n">
        <f aca="false">AK76+AK75</f>
        <v>3057733.30957424</v>
      </c>
      <c r="AL77" s="34" t="n">
        <f aca="false">AL76+AL75</f>
        <v>3190693.95582506</v>
      </c>
    </row>
    <row r="78" customFormat="false" ht="15" hidden="false" customHeight="false" outlineLevel="0" collapsed="false">
      <c r="A78" s="17" t="s">
        <v>207</v>
      </c>
      <c r="C78" s="20" t="n">
        <f aca="false">IF(C38&gt;0,1,0)</f>
        <v>1</v>
      </c>
      <c r="D78" s="20" t="n">
        <f aca="false">IF(D38&gt;0,1,0)</f>
        <v>1</v>
      </c>
      <c r="E78" s="20" t="n">
        <f aca="false">IF(E38&gt;0,1,0)</f>
        <v>1</v>
      </c>
      <c r="F78" s="20" t="n">
        <f aca="false">IF(F38&gt;0,1,0)</f>
        <v>1</v>
      </c>
      <c r="G78" s="20" t="n">
        <f aca="false">IF(G38&gt;0,1,0)</f>
        <v>1</v>
      </c>
      <c r="H78" s="20" t="n">
        <f aca="false">IF(H38&gt;0,1,0)</f>
        <v>1</v>
      </c>
      <c r="I78" s="20" t="n">
        <f aca="false">IF(I38&gt;0,1,0)</f>
        <v>1</v>
      </c>
      <c r="J78" s="20" t="n">
        <f aca="false">IF(J38&gt;0,1,0)</f>
        <v>1</v>
      </c>
      <c r="K78" s="20" t="n">
        <f aca="false">IF(K38&gt;0,1,0)</f>
        <v>1</v>
      </c>
      <c r="L78" s="20" t="n">
        <f aca="false">IF(L38&gt;0,1,0)</f>
        <v>1</v>
      </c>
      <c r="M78" s="20" t="n">
        <f aca="false">IF(M38&gt;0,1,0)</f>
        <v>1</v>
      </c>
      <c r="N78" s="20" t="n">
        <f aca="false">IF(N38&gt;0,1,0)</f>
        <v>1</v>
      </c>
      <c r="O78" s="20" t="n">
        <f aca="false">IF(O38&gt;0,1,0)</f>
        <v>1</v>
      </c>
      <c r="P78" s="20" t="n">
        <f aca="false">IF(P38&gt;0,1,0)</f>
        <v>1</v>
      </c>
      <c r="Q78" s="20" t="n">
        <f aca="false">IF(Q38&gt;0,1,0)</f>
        <v>1</v>
      </c>
      <c r="R78" s="20" t="n">
        <f aca="false">IF(R38&gt;0,1,0)</f>
        <v>1</v>
      </c>
      <c r="S78" s="20" t="n">
        <f aca="false">IF(S38&gt;0,1,0)</f>
        <v>1</v>
      </c>
      <c r="T78" s="20" t="n">
        <f aca="false">IF(T38&gt;0,1,0)</f>
        <v>1</v>
      </c>
      <c r="U78" s="20" t="n">
        <f aca="false">IF(U38&gt;0,1,0)</f>
        <v>1</v>
      </c>
      <c r="V78" s="20" t="n">
        <f aca="false">IF(V38&gt;0,1,0)</f>
        <v>1</v>
      </c>
      <c r="W78" s="20" t="n">
        <f aca="false">IF(W38&gt;0,1,0)</f>
        <v>1</v>
      </c>
      <c r="X78" s="20" t="n">
        <f aca="false">IF(X38&gt;0,1,0)</f>
        <v>1</v>
      </c>
      <c r="Y78" s="20" t="n">
        <f aca="false">IF(Y38&gt;0,1,0)</f>
        <v>1</v>
      </c>
      <c r="Z78" s="20" t="n">
        <f aca="false">IF(Z38&gt;0,1,0)</f>
        <v>1</v>
      </c>
      <c r="AA78" s="20" t="n">
        <f aca="false">IF(AA38&gt;0,1,0)</f>
        <v>1</v>
      </c>
      <c r="AB78" s="20" t="n">
        <f aca="false">IF(AB38&gt;0,1,0)</f>
        <v>1</v>
      </c>
      <c r="AC78" s="20" t="n">
        <f aca="false">IF(AC38&gt;0,1,0)</f>
        <v>1</v>
      </c>
      <c r="AD78" s="20" t="n">
        <f aca="false">IF(AD38&gt;0,1,0)</f>
        <v>1</v>
      </c>
      <c r="AE78" s="20" t="n">
        <f aca="false">IF(AE38&gt;0,1,0)</f>
        <v>1</v>
      </c>
      <c r="AF78" s="20" t="n">
        <f aca="false">IF(AF38&gt;0,1,0)</f>
        <v>1</v>
      </c>
      <c r="AG78" s="20" t="n">
        <f aca="false">IF(AG38&gt;0,1,0)</f>
        <v>1</v>
      </c>
      <c r="AH78" s="20" t="n">
        <f aca="false">IF(AH38&gt;0,1,0)</f>
        <v>1</v>
      </c>
      <c r="AI78" s="20" t="n">
        <f aca="false">IF(AI38&gt;0,1,0)</f>
        <v>1</v>
      </c>
      <c r="AJ78" s="20" t="n">
        <f aca="false">IF(AJ38&gt;0,1,0)</f>
        <v>1</v>
      </c>
      <c r="AK78" s="20" t="n">
        <f aca="false">IF(AK38&gt;0,1,0)</f>
        <v>1</v>
      </c>
      <c r="AL78" s="20" t="n">
        <f aca="false">IF(AL38&gt;0,1,0)</f>
        <v>1</v>
      </c>
    </row>
    <row r="80" customFormat="false" ht="15" hidden="false" customHeight="false" outlineLevel="0" collapsed="false">
      <c r="A80" s="7" t="s">
        <v>208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customFormat="false" ht="15" hidden="false" customHeight="false" outlineLevel="0" collapsed="false">
      <c r="A81" s="11" t="s">
        <v>209</v>
      </c>
      <c r="C81" s="22" t="n">
        <f aca="false">C73</f>
        <v>300000</v>
      </c>
      <c r="D81" s="22" t="n">
        <f aca="false">C81+D73</f>
        <v>300000</v>
      </c>
      <c r="E81" s="22" t="n">
        <f aca="false">D81+E73</f>
        <v>300000</v>
      </c>
      <c r="F81" s="22" t="n">
        <f aca="false">E81+F73</f>
        <v>300000</v>
      </c>
      <c r="G81" s="22" t="n">
        <f aca="false">F81+G73</f>
        <v>300000</v>
      </c>
      <c r="H81" s="22" t="n">
        <f aca="false">G81+H73</f>
        <v>300000</v>
      </c>
      <c r="I81" s="22" t="n">
        <f aca="false">H81+I73</f>
        <v>300000</v>
      </c>
      <c r="J81" s="22" t="n">
        <f aca="false">I81+J73</f>
        <v>300000</v>
      </c>
      <c r="K81" s="22" t="n">
        <f aca="false">J81+K73</f>
        <v>300000</v>
      </c>
      <c r="L81" s="22" t="n">
        <f aca="false">K81+L73</f>
        <v>300000</v>
      </c>
      <c r="M81" s="22" t="n">
        <f aca="false">L81+M73</f>
        <v>300000</v>
      </c>
      <c r="N81" s="22" t="n">
        <f aca="false">M81+N73</f>
        <v>300000</v>
      </c>
      <c r="O81" s="22" t="n">
        <f aca="false">N81+O73</f>
        <v>300000</v>
      </c>
      <c r="P81" s="22" t="n">
        <f aca="false">O81+P73</f>
        <v>300000</v>
      </c>
      <c r="Q81" s="22" t="n">
        <f aca="false">P81+Q73</f>
        <v>300000</v>
      </c>
      <c r="R81" s="22" t="n">
        <f aca="false">Q81+R73</f>
        <v>300000</v>
      </c>
      <c r="S81" s="22" t="n">
        <f aca="false">R81+S73</f>
        <v>300000</v>
      </c>
      <c r="T81" s="22" t="n">
        <f aca="false">S81+T73</f>
        <v>300000</v>
      </c>
      <c r="U81" s="22" t="n">
        <f aca="false">T81+U73</f>
        <v>300000</v>
      </c>
      <c r="V81" s="22" t="n">
        <f aca="false">U81+V73</f>
        <v>300000</v>
      </c>
      <c r="W81" s="22" t="n">
        <f aca="false">V81+W73</f>
        <v>300000</v>
      </c>
      <c r="X81" s="22" t="n">
        <f aca="false">W81+X73</f>
        <v>300000</v>
      </c>
      <c r="Y81" s="22" t="n">
        <f aca="false">X81+Y73</f>
        <v>300000</v>
      </c>
      <c r="Z81" s="22" t="n">
        <f aca="false">Y81+Z73</f>
        <v>300000</v>
      </c>
      <c r="AA81" s="22" t="n">
        <f aca="false">Z81+AA73</f>
        <v>300000</v>
      </c>
      <c r="AB81" s="22" t="n">
        <f aca="false">AA81+AB73</f>
        <v>300000</v>
      </c>
      <c r="AC81" s="22" t="n">
        <f aca="false">AB81+AC73</f>
        <v>300000</v>
      </c>
      <c r="AD81" s="22" t="n">
        <f aca="false">AC81+AD73</f>
        <v>300000</v>
      </c>
      <c r="AE81" s="22" t="n">
        <f aca="false">AD81+AE73</f>
        <v>300000</v>
      </c>
      <c r="AF81" s="22" t="n">
        <f aca="false">AE81+AF73</f>
        <v>300000</v>
      </c>
      <c r="AG81" s="22" t="n">
        <f aca="false">AF81+AG73</f>
        <v>300000</v>
      </c>
      <c r="AH81" s="22" t="n">
        <f aca="false">AG81+AH73</f>
        <v>300000</v>
      </c>
      <c r="AI81" s="22" t="n">
        <f aca="false">AH81+AI73</f>
        <v>300000</v>
      </c>
      <c r="AJ81" s="22" t="n">
        <f aca="false">AI81+AJ73</f>
        <v>300000</v>
      </c>
      <c r="AK81" s="22" t="n">
        <f aca="false">AJ81+AK73</f>
        <v>300000</v>
      </c>
      <c r="AL81" s="22" t="n">
        <f aca="false">AK81+AL73</f>
        <v>300000</v>
      </c>
    </row>
    <row r="82" customFormat="false" ht="15" hidden="false" customHeight="false" outlineLevel="0" collapsed="false">
      <c r="A82" s="11" t="s">
        <v>210</v>
      </c>
      <c r="C82" s="22" t="n">
        <f aca="false">C47</f>
        <v>67321.5774666667</v>
      </c>
      <c r="D82" s="22" t="n">
        <f aca="false">C82+D47</f>
        <v>134651.932711111</v>
      </c>
      <c r="E82" s="22" t="n">
        <f aca="false">D82+E47</f>
        <v>201999.843511111</v>
      </c>
      <c r="F82" s="22" t="n">
        <f aca="false">E82+F47</f>
        <v>269365.309866667</v>
      </c>
      <c r="G82" s="22" t="n">
        <f aca="false">F82+G47</f>
        <v>336748.331777778</v>
      </c>
      <c r="H82" s="22" t="n">
        <f aca="false">G82+H47</f>
        <v>404148.909244444</v>
      </c>
      <c r="I82" s="22" t="n">
        <f aca="false">H82+I47</f>
        <v>471567.042266667</v>
      </c>
      <c r="J82" s="22" t="n">
        <f aca="false">I82+J47</f>
        <v>539002.730844444</v>
      </c>
      <c r="K82" s="22" t="n">
        <f aca="false">J82+K47</f>
        <v>606455.974977778</v>
      </c>
      <c r="L82" s="22" t="n">
        <f aca="false">K82+L47</f>
        <v>673926.774666667</v>
      </c>
      <c r="M82" s="22" t="n">
        <f aca="false">L82+M47</f>
        <v>741415.129911111</v>
      </c>
      <c r="N82" s="22" t="n">
        <f aca="false">M82+N47</f>
        <v>808921.040711111</v>
      </c>
      <c r="O82" s="22" t="n">
        <f aca="false">N82+O47</f>
        <v>905345.852309467</v>
      </c>
      <c r="P82" s="22" t="n">
        <f aca="false">O82+P47</f>
        <v>1001788.21946338</v>
      </c>
      <c r="Q82" s="22" t="n">
        <f aca="false">P82+Q47</f>
        <v>1098248.14217284</v>
      </c>
      <c r="R82" s="22" t="n">
        <f aca="false">Q82+R47</f>
        <v>1194725.62043787</v>
      </c>
      <c r="S82" s="22" t="n">
        <f aca="false">R82+S47</f>
        <v>1291220.65425845</v>
      </c>
      <c r="T82" s="22" t="n">
        <f aca="false">S82+T47</f>
        <v>1387733.24363458</v>
      </c>
      <c r="U82" s="22" t="n">
        <f aca="false">T82+U47</f>
        <v>1484263.38856627</v>
      </c>
      <c r="V82" s="22" t="n">
        <f aca="false">U82+V47</f>
        <v>1580811.08905351</v>
      </c>
      <c r="W82" s="22" t="n">
        <f aca="false">V82+W47</f>
        <v>1677376.34509631</v>
      </c>
      <c r="X82" s="22" t="n">
        <f aca="false">W82+X47</f>
        <v>1773959.15669467</v>
      </c>
      <c r="Y82" s="22" t="n">
        <f aca="false">X82+Y47</f>
        <v>1870559.52384858</v>
      </c>
      <c r="Z82" s="22" t="n">
        <f aca="false">Y82+Z47</f>
        <v>1967177.44655805</v>
      </c>
      <c r="AA82" s="22" t="n">
        <f aca="false">Z82+AA47</f>
        <v>2102278.31503109</v>
      </c>
      <c r="AB82" s="22" t="n">
        <f aca="false">AA82+AB47</f>
        <v>2237396.73905968</v>
      </c>
      <c r="AC82" s="22" t="n">
        <f aca="false">AB82+AC47</f>
        <v>2372532.71864383</v>
      </c>
      <c r="AD82" s="22" t="n">
        <f aca="false">AC82+AD47</f>
        <v>2507686.25378354</v>
      </c>
      <c r="AE82" s="22" t="n">
        <f aca="false">AD82+AE47</f>
        <v>2642857.3444788</v>
      </c>
      <c r="AF82" s="22" t="n">
        <f aca="false">AE82+AF47</f>
        <v>2778045.99072961</v>
      </c>
      <c r="AG82" s="22" t="n">
        <f aca="false">AF82+AG47</f>
        <v>2913252.19253599</v>
      </c>
      <c r="AH82" s="22" t="n">
        <f aca="false">AG82+AH47</f>
        <v>3048475.94989792</v>
      </c>
      <c r="AI82" s="22" t="n">
        <f aca="false">AH82+AI47</f>
        <v>3183717.2628154</v>
      </c>
      <c r="AJ82" s="22" t="n">
        <f aca="false">AI82+AJ47</f>
        <v>3318976.13128844</v>
      </c>
      <c r="AK82" s="22" t="n">
        <f aca="false">AJ82+AK47</f>
        <v>3454252.55531703</v>
      </c>
      <c r="AL82" s="22" t="n">
        <f aca="false">AK82+AL47</f>
        <v>3589546.53490118</v>
      </c>
    </row>
    <row r="83" customFormat="false" ht="15" hidden="false" customHeight="false" outlineLevel="0" collapsed="false">
      <c r="A83" s="4" t="s">
        <v>211</v>
      </c>
      <c r="C83" s="15" t="n">
        <f aca="false">C77+C63+C64+C54</f>
        <v>679954.317466667</v>
      </c>
      <c r="D83" s="15" t="n">
        <f aca="false">D77+D63+D64+D54</f>
        <v>743951.339377778</v>
      </c>
      <c r="E83" s="15" t="n">
        <f aca="false">E77+E63+E64+E54</f>
        <v>807965.916844445</v>
      </c>
      <c r="F83" s="15" t="n">
        <f aca="false">F77+F63+F64+F54</f>
        <v>871998.049866667</v>
      </c>
      <c r="G83" s="15" t="n">
        <f aca="false">G77+G63+G64+G54</f>
        <v>936047.738444445</v>
      </c>
      <c r="H83" s="15" t="n">
        <f aca="false">H77+H63+H64+H54</f>
        <v>1000114.98257778</v>
      </c>
      <c r="I83" s="15" t="n">
        <f aca="false">I77+I63+I64+I54</f>
        <v>1064199.78226667</v>
      </c>
      <c r="J83" s="15" t="n">
        <f aca="false">J77+J63+J64+J54</f>
        <v>1128302.13751111</v>
      </c>
      <c r="K83" s="15" t="n">
        <f aca="false">K77+K63+K64+K54</f>
        <v>1192422.04831111</v>
      </c>
      <c r="L83" s="15" t="n">
        <f aca="false">L77+L63+L64+L54</f>
        <v>1256559.51466667</v>
      </c>
      <c r="M83" s="15" t="n">
        <f aca="false">M77+M63+M64+M54</f>
        <v>1320714.53657778</v>
      </c>
      <c r="N83" s="15" t="n">
        <f aca="false">N77+N63+N64+N54</f>
        <v>1384887.11404444</v>
      </c>
      <c r="O83" s="15" t="n">
        <f aca="false">O77+O63+O64+O54</f>
        <v>1510763.80464947</v>
      </c>
      <c r="P83" s="15" t="n">
        <f aca="false">P77+P63+P64+P54</f>
        <v>1603872.83847004</v>
      </c>
      <c r="Q83" s="15" t="n">
        <f aca="false">Q77+Q63+Q64+Q54</f>
        <v>1696999.42784618</v>
      </c>
      <c r="R83" s="15" t="n">
        <f aca="false">R77+R63+R64+R54</f>
        <v>1790143.57277787</v>
      </c>
      <c r="S83" s="15" t="n">
        <f aca="false">S77+S63+S64+S54</f>
        <v>1883305.27326511</v>
      </c>
      <c r="T83" s="15" t="n">
        <f aca="false">T77+T63+T64+T54</f>
        <v>1976484.52930791</v>
      </c>
      <c r="U83" s="15" t="n">
        <f aca="false">U77+U63+U64+U54</f>
        <v>2069681.34090627</v>
      </c>
      <c r="V83" s="15" t="n">
        <f aca="false">V77+V63+V64+V54</f>
        <v>2162895.70806018</v>
      </c>
      <c r="W83" s="15" t="n">
        <f aca="false">W77+W63+W64+W54</f>
        <v>2256127.63076965</v>
      </c>
      <c r="X83" s="15" t="n">
        <f aca="false">X77+X63+X64+X54</f>
        <v>2349377.10903467</v>
      </c>
      <c r="Y83" s="15" t="n">
        <f aca="false">Y77+Y63+Y64+Y54</f>
        <v>2442644.14285525</v>
      </c>
      <c r="Z83" s="15" t="n">
        <f aca="false">Z77+Z63+Z64+Z54</f>
        <v>2535928.73223138</v>
      </c>
      <c r="AA83" s="15" t="n">
        <f aca="false">AA77+AA63+AA64+AA54</f>
        <v>2710321.90707563</v>
      </c>
      <c r="AB83" s="15" t="n">
        <f aca="false">AB77+AB63+AB64+AB54</f>
        <v>2842106.99777089</v>
      </c>
      <c r="AC83" s="15" t="n">
        <f aca="false">AC77+AC63+AC64+AC54</f>
        <v>2973909.6440217</v>
      </c>
      <c r="AD83" s="15" t="n">
        <f aca="false">AD77+AD63+AD64+AD54</f>
        <v>3105729.84582808</v>
      </c>
      <c r="AE83" s="15" t="n">
        <f aca="false">AE77+AE63+AE64+AE54</f>
        <v>3237567.60319</v>
      </c>
      <c r="AF83" s="15" t="n">
        <f aca="false">AF77+AF63+AF64+AF54</f>
        <v>3369422.91610749</v>
      </c>
      <c r="AG83" s="15" t="n">
        <f aca="false">AG77+AG63+AG64+AG54</f>
        <v>3501295.78458053</v>
      </c>
      <c r="AH83" s="15" t="n">
        <f aca="false">AH77+AH63+AH64+AH54</f>
        <v>3633186.20860912</v>
      </c>
      <c r="AI83" s="15" t="n">
        <f aca="false">AI77+AI63+AI64+AI54</f>
        <v>3765094.18819327</v>
      </c>
      <c r="AJ83" s="15" t="n">
        <f aca="false">AJ77+AJ63+AJ64+AJ54</f>
        <v>3897019.72333298</v>
      </c>
      <c r="AK83" s="15" t="n">
        <f aca="false">AK77+AK63+AK64+AK54</f>
        <v>4028962.81402824</v>
      </c>
      <c r="AL83" s="15" t="n">
        <f aca="false">AL77+AL63+AL64+AL54</f>
        <v>4160923.46027906</v>
      </c>
    </row>
    <row r="84" customFormat="false" ht="15" hidden="false" customHeight="false" outlineLevel="0" collapsed="false">
      <c r="A84" s="11" t="s">
        <v>212</v>
      </c>
      <c r="C84" s="22" t="n">
        <f aca="false">C65+C60</f>
        <v>312632.74</v>
      </c>
      <c r="D84" s="22" t="n">
        <f aca="false">D65+D60</f>
        <v>309299.406666667</v>
      </c>
      <c r="E84" s="22" t="n">
        <f aca="false">E65+E60</f>
        <v>305966.073333333</v>
      </c>
      <c r="F84" s="22" t="n">
        <f aca="false">F65+F60</f>
        <v>302632.74</v>
      </c>
      <c r="G84" s="22" t="n">
        <f aca="false">G65+G60</f>
        <v>299299.406666667</v>
      </c>
      <c r="H84" s="22" t="n">
        <f aca="false">H65+H60</f>
        <v>295966.073333333</v>
      </c>
      <c r="I84" s="22" t="n">
        <f aca="false">I65+I60</f>
        <v>292632.74</v>
      </c>
      <c r="J84" s="22" t="n">
        <f aca="false">J65+J60</f>
        <v>289299.406666667</v>
      </c>
      <c r="K84" s="22" t="n">
        <f aca="false">K65+K60</f>
        <v>285966.073333333</v>
      </c>
      <c r="L84" s="22" t="n">
        <f aca="false">L65+L60</f>
        <v>282632.74</v>
      </c>
      <c r="M84" s="22" t="n">
        <f aca="false">M65+M60</f>
        <v>279299.406666667</v>
      </c>
      <c r="N84" s="22" t="n">
        <f aca="false">N65+N60</f>
        <v>275966.073333333</v>
      </c>
      <c r="O84" s="22" t="n">
        <f aca="false">O65+O60</f>
        <v>305417.95234</v>
      </c>
      <c r="P84" s="22" t="n">
        <f aca="false">P65+P60</f>
        <v>302084.619006667</v>
      </c>
      <c r="Q84" s="22" t="n">
        <f aca="false">Q65+Q60</f>
        <v>298751.285673333</v>
      </c>
      <c r="R84" s="22" t="n">
        <f aca="false">R65+R60</f>
        <v>295417.95234</v>
      </c>
      <c r="S84" s="22" t="n">
        <f aca="false">S65+S60</f>
        <v>292084.619006667</v>
      </c>
      <c r="T84" s="22" t="n">
        <f aca="false">T65+T60</f>
        <v>288751.285673333</v>
      </c>
      <c r="U84" s="22" t="n">
        <f aca="false">U65+U60</f>
        <v>285417.95234</v>
      </c>
      <c r="V84" s="22" t="n">
        <f aca="false">V65+V60</f>
        <v>282084.619006667</v>
      </c>
      <c r="W84" s="22" t="n">
        <f aca="false">W65+W60</f>
        <v>278751.285673333</v>
      </c>
      <c r="X84" s="22" t="n">
        <f aca="false">X65+X60</f>
        <v>275417.95234</v>
      </c>
      <c r="Y84" s="22" t="n">
        <f aca="false">Y65+Y60</f>
        <v>272084.619006667</v>
      </c>
      <c r="Z84" s="22" t="n">
        <f aca="false">Z65+Z60</f>
        <v>268751.285673333</v>
      </c>
      <c r="AA84" s="22" t="n">
        <f aca="false">AA65+AA60</f>
        <v>308043.59204454</v>
      </c>
      <c r="AB84" s="22" t="n">
        <f aca="false">AB65+AB60</f>
        <v>304710.258711206</v>
      </c>
      <c r="AC84" s="22" t="n">
        <f aca="false">AC65+AC60</f>
        <v>301376.925377873</v>
      </c>
      <c r="AD84" s="22" t="n">
        <f aca="false">AD65+AD60</f>
        <v>298043.59204454</v>
      </c>
      <c r="AE84" s="22" t="n">
        <f aca="false">AE65+AE60</f>
        <v>294710.258711207</v>
      </c>
      <c r="AF84" s="22" t="n">
        <f aca="false">AF65+AF60</f>
        <v>291376.925377873</v>
      </c>
      <c r="AG84" s="22" t="n">
        <f aca="false">AG65+AG60</f>
        <v>288043.59204454</v>
      </c>
      <c r="AH84" s="22" t="n">
        <f aca="false">AH65+AH60</f>
        <v>284710.258711207</v>
      </c>
      <c r="AI84" s="22" t="n">
        <f aca="false">AI65+AI60</f>
        <v>281376.925377873</v>
      </c>
      <c r="AJ84" s="22" t="n">
        <f aca="false">AJ65+AJ60</f>
        <v>278043.59204454</v>
      </c>
      <c r="AK84" s="22" t="n">
        <f aca="false">AK65+AK60</f>
        <v>274710.258711207</v>
      </c>
      <c r="AL84" s="22" t="n">
        <f aca="false">AL65+AL60</f>
        <v>271376.925377873</v>
      </c>
    </row>
    <row r="85" customFormat="false" ht="15" hidden="false" customHeight="false" outlineLevel="0" collapsed="false">
      <c r="A85" s="11" t="s">
        <v>213</v>
      </c>
      <c r="C85" s="22" t="n">
        <f aca="false">C81+C82</f>
        <v>367321.577466667</v>
      </c>
      <c r="D85" s="22" t="n">
        <f aca="false">D81+D82</f>
        <v>434651.932711111</v>
      </c>
      <c r="E85" s="22" t="n">
        <f aca="false">E81+E82</f>
        <v>501999.843511111</v>
      </c>
      <c r="F85" s="22" t="n">
        <f aca="false">F81+F82</f>
        <v>569365.309866667</v>
      </c>
      <c r="G85" s="22" t="n">
        <f aca="false">G81+G82</f>
        <v>636748.331777778</v>
      </c>
      <c r="H85" s="22" t="n">
        <f aca="false">H81+H82</f>
        <v>704148.909244445</v>
      </c>
      <c r="I85" s="22" t="n">
        <f aca="false">I81+I82</f>
        <v>771567.042266667</v>
      </c>
      <c r="J85" s="22" t="n">
        <f aca="false">J81+J82</f>
        <v>839002.730844444</v>
      </c>
      <c r="K85" s="22" t="n">
        <f aca="false">K81+K82</f>
        <v>906455.974977778</v>
      </c>
      <c r="L85" s="22" t="n">
        <f aca="false">L81+L82</f>
        <v>973926.774666667</v>
      </c>
      <c r="M85" s="22" t="n">
        <f aca="false">M81+M82</f>
        <v>1041415.12991111</v>
      </c>
      <c r="N85" s="22" t="n">
        <f aca="false">N81+N82</f>
        <v>1108921.04071111</v>
      </c>
      <c r="O85" s="22" t="n">
        <f aca="false">O81+O82</f>
        <v>1205345.85230947</v>
      </c>
      <c r="P85" s="22" t="n">
        <f aca="false">P81+P82</f>
        <v>1301788.21946338</v>
      </c>
      <c r="Q85" s="22" t="n">
        <f aca="false">Q81+Q82</f>
        <v>1398248.14217284</v>
      </c>
      <c r="R85" s="22" t="n">
        <f aca="false">R81+R82</f>
        <v>1494725.62043787</v>
      </c>
      <c r="S85" s="22" t="n">
        <f aca="false">S81+S82</f>
        <v>1591220.65425845</v>
      </c>
      <c r="T85" s="22" t="n">
        <f aca="false">T81+T82</f>
        <v>1687733.24363458</v>
      </c>
      <c r="U85" s="22" t="n">
        <f aca="false">U81+U82</f>
        <v>1784263.38856627</v>
      </c>
      <c r="V85" s="22" t="n">
        <f aca="false">V81+V82</f>
        <v>1880811.08905351</v>
      </c>
      <c r="W85" s="22" t="n">
        <f aca="false">W81+W82</f>
        <v>1977376.34509631</v>
      </c>
      <c r="X85" s="22" t="n">
        <f aca="false">X81+X82</f>
        <v>2073959.15669467</v>
      </c>
      <c r="Y85" s="22" t="n">
        <f aca="false">Y81+Y82</f>
        <v>2170559.52384858</v>
      </c>
      <c r="Z85" s="22" t="n">
        <f aca="false">Z81+Z82</f>
        <v>2267177.44655805</v>
      </c>
      <c r="AA85" s="22" t="n">
        <f aca="false">AA81+AA82</f>
        <v>2402278.31503109</v>
      </c>
      <c r="AB85" s="22" t="n">
        <f aca="false">AB81+AB82</f>
        <v>2537396.73905968</v>
      </c>
      <c r="AC85" s="22" t="n">
        <f aca="false">AC81+AC82</f>
        <v>2672532.71864383</v>
      </c>
      <c r="AD85" s="22" t="n">
        <f aca="false">AD81+AD82</f>
        <v>2807686.25378354</v>
      </c>
      <c r="AE85" s="22" t="n">
        <f aca="false">AE81+AE82</f>
        <v>2942857.3444788</v>
      </c>
      <c r="AF85" s="22" t="n">
        <f aca="false">AF81+AF82</f>
        <v>3078045.99072961</v>
      </c>
      <c r="AG85" s="22" t="n">
        <f aca="false">AG81+AG82</f>
        <v>3213252.19253599</v>
      </c>
      <c r="AH85" s="22" t="n">
        <f aca="false">AH81+AH82</f>
        <v>3348475.94989792</v>
      </c>
      <c r="AI85" s="22" t="n">
        <f aca="false">AI81+AI82</f>
        <v>3483717.2628154</v>
      </c>
      <c r="AJ85" s="22" t="n">
        <f aca="false">AJ81+AJ82</f>
        <v>3618976.13128844</v>
      </c>
      <c r="AK85" s="22" t="n">
        <f aca="false">AK81+AK82</f>
        <v>3754252.55531703</v>
      </c>
      <c r="AL85" s="22" t="n">
        <f aca="false">AL81+AL82</f>
        <v>3889546.53490118</v>
      </c>
    </row>
    <row r="86" customFormat="false" ht="15" hidden="false" customHeight="false" outlineLevel="0" collapsed="false">
      <c r="A86" s="4" t="s">
        <v>214</v>
      </c>
      <c r="C86" s="15" t="n">
        <f aca="false">C84+C85</f>
        <v>679954.317466667</v>
      </c>
      <c r="D86" s="15" t="n">
        <f aca="false">D84+D85</f>
        <v>743951.339377778</v>
      </c>
      <c r="E86" s="15" t="n">
        <f aca="false">E84+E85</f>
        <v>807965.916844444</v>
      </c>
      <c r="F86" s="15" t="n">
        <f aca="false">F84+F85</f>
        <v>871998.049866667</v>
      </c>
      <c r="G86" s="15" t="n">
        <f aca="false">G84+G85</f>
        <v>936047.738444444</v>
      </c>
      <c r="H86" s="15" t="n">
        <f aca="false">H84+H85</f>
        <v>1000114.98257778</v>
      </c>
      <c r="I86" s="15" t="n">
        <f aca="false">I84+I85</f>
        <v>1064199.78226667</v>
      </c>
      <c r="J86" s="15" t="n">
        <f aca="false">J84+J85</f>
        <v>1128302.13751111</v>
      </c>
      <c r="K86" s="15" t="n">
        <f aca="false">K84+K85</f>
        <v>1192422.04831111</v>
      </c>
      <c r="L86" s="15" t="n">
        <f aca="false">L84+L85</f>
        <v>1256559.51466667</v>
      </c>
      <c r="M86" s="15" t="n">
        <f aca="false">M84+M85</f>
        <v>1320714.53657778</v>
      </c>
      <c r="N86" s="15" t="n">
        <f aca="false">N84+N85</f>
        <v>1384887.11404444</v>
      </c>
      <c r="O86" s="15" t="n">
        <f aca="false">O84+O85</f>
        <v>1510763.80464947</v>
      </c>
      <c r="P86" s="15" t="n">
        <f aca="false">P84+P85</f>
        <v>1603872.83847004</v>
      </c>
      <c r="Q86" s="15" t="n">
        <f aca="false">Q84+Q85</f>
        <v>1696999.42784618</v>
      </c>
      <c r="R86" s="15" t="n">
        <f aca="false">R84+R85</f>
        <v>1790143.57277787</v>
      </c>
      <c r="S86" s="15" t="n">
        <f aca="false">S84+S85</f>
        <v>1883305.27326511</v>
      </c>
      <c r="T86" s="15" t="n">
        <f aca="false">T84+T85</f>
        <v>1976484.52930791</v>
      </c>
      <c r="U86" s="15" t="n">
        <f aca="false">U84+U85</f>
        <v>2069681.34090627</v>
      </c>
      <c r="V86" s="15" t="n">
        <f aca="false">V84+V85</f>
        <v>2162895.70806018</v>
      </c>
      <c r="W86" s="15" t="n">
        <f aca="false">W84+W85</f>
        <v>2256127.63076965</v>
      </c>
      <c r="X86" s="15" t="n">
        <f aca="false">X84+X85</f>
        <v>2349377.10903467</v>
      </c>
      <c r="Y86" s="15" t="n">
        <f aca="false">Y84+Y85</f>
        <v>2442644.14285525</v>
      </c>
      <c r="Z86" s="15" t="n">
        <f aca="false">Z84+Z85</f>
        <v>2535928.73223138</v>
      </c>
      <c r="AA86" s="15" t="n">
        <f aca="false">AA84+AA85</f>
        <v>2710321.90707563</v>
      </c>
      <c r="AB86" s="15" t="n">
        <f aca="false">AB84+AB85</f>
        <v>2842106.99777089</v>
      </c>
      <c r="AC86" s="15" t="n">
        <f aca="false">AC84+AC85</f>
        <v>2973909.6440217</v>
      </c>
      <c r="AD86" s="15" t="n">
        <f aca="false">AD84+AD85</f>
        <v>3105729.84582808</v>
      </c>
      <c r="AE86" s="15" t="n">
        <f aca="false">AE84+AE85</f>
        <v>3237567.60319</v>
      </c>
      <c r="AF86" s="15" t="n">
        <f aca="false">AF84+AF85</f>
        <v>3369422.91610749</v>
      </c>
      <c r="AG86" s="15" t="n">
        <f aca="false">AG84+AG85</f>
        <v>3501295.78458053</v>
      </c>
      <c r="AH86" s="15" t="n">
        <f aca="false">AH84+AH85</f>
        <v>3633186.20860912</v>
      </c>
      <c r="AI86" s="15" t="n">
        <f aca="false">AI84+AI85</f>
        <v>3765094.18819327</v>
      </c>
      <c r="AJ86" s="15" t="n">
        <f aca="false">AJ84+AJ85</f>
        <v>3897019.72333298</v>
      </c>
      <c r="AK86" s="15" t="n">
        <f aca="false">AK84+AK85</f>
        <v>4028962.81402824</v>
      </c>
      <c r="AL86" s="15" t="n">
        <f aca="false">AL84+AL85</f>
        <v>4160923.46027906</v>
      </c>
    </row>
    <row r="87" customFormat="false" ht="15" hidden="false" customHeight="false" outlineLevel="0" collapsed="false">
      <c r="A87" s="11" t="s">
        <v>215</v>
      </c>
      <c r="C87" s="22" t="n">
        <f aca="false">C83-C86</f>
        <v>0</v>
      </c>
      <c r="D87" s="22" t="n">
        <f aca="false">D83-D86</f>
        <v>0</v>
      </c>
      <c r="E87" s="22" t="n">
        <f aca="false">E83-E86</f>
        <v>0</v>
      </c>
      <c r="F87" s="22" t="n">
        <f aca="false">F83-F86</f>
        <v>0</v>
      </c>
      <c r="G87" s="22" t="n">
        <f aca="false">G83-G86</f>
        <v>0</v>
      </c>
      <c r="H87" s="22" t="n">
        <f aca="false">H83-H86</f>
        <v>0</v>
      </c>
      <c r="I87" s="22" t="n">
        <f aca="false">I83-I86</f>
        <v>0</v>
      </c>
      <c r="J87" s="22" t="n">
        <f aca="false">J83-J86</f>
        <v>0</v>
      </c>
      <c r="K87" s="22" t="n">
        <f aca="false">K83-K86</f>
        <v>0</v>
      </c>
      <c r="L87" s="22" t="n">
        <f aca="false">L83-L86</f>
        <v>0</v>
      </c>
      <c r="M87" s="22" t="n">
        <f aca="false">M83-M86</f>
        <v>0</v>
      </c>
      <c r="N87" s="22" t="n">
        <f aca="false">N83-N86</f>
        <v>0</v>
      </c>
      <c r="O87" s="22" t="n">
        <f aca="false">O83-O86</f>
        <v>0</v>
      </c>
      <c r="P87" s="22" t="n">
        <f aca="false">P83-P86</f>
        <v>0</v>
      </c>
      <c r="Q87" s="22" t="n">
        <f aca="false">Q83-Q86</f>
        <v>0</v>
      </c>
      <c r="R87" s="22" t="n">
        <f aca="false">R83-R86</f>
        <v>0</v>
      </c>
      <c r="S87" s="22" t="n">
        <f aca="false">S83-S86</f>
        <v>0</v>
      </c>
      <c r="T87" s="22" t="n">
        <f aca="false">T83-T86</f>
        <v>0</v>
      </c>
      <c r="U87" s="22" t="n">
        <f aca="false">U83-U86</f>
        <v>0</v>
      </c>
      <c r="V87" s="22" t="n">
        <f aca="false">V83-V86</f>
        <v>0</v>
      </c>
      <c r="W87" s="22" t="n">
        <f aca="false">W83-W86</f>
        <v>0</v>
      </c>
      <c r="X87" s="22" t="n">
        <f aca="false">X83-X86</f>
        <v>0</v>
      </c>
      <c r="Y87" s="22" t="n">
        <f aca="false">Y83-Y86</f>
        <v>0</v>
      </c>
      <c r="Z87" s="22" t="n">
        <f aca="false">Z83-Z86</f>
        <v>0</v>
      </c>
      <c r="AA87" s="22" t="n">
        <f aca="false">AA83-AA86</f>
        <v>0</v>
      </c>
      <c r="AB87" s="22" t="n">
        <f aca="false">AB83-AB86</f>
        <v>0</v>
      </c>
      <c r="AC87" s="22" t="n">
        <f aca="false">AC83-AC86</f>
        <v>0</v>
      </c>
      <c r="AD87" s="22" t="n">
        <f aca="false">AD83-AD86</f>
        <v>0</v>
      </c>
      <c r="AE87" s="22" t="n">
        <f aca="false">AE83-AE86</f>
        <v>0</v>
      </c>
      <c r="AF87" s="22" t="n">
        <f aca="false">AF83-AF86</f>
        <v>0</v>
      </c>
      <c r="AG87" s="22" t="n">
        <f aca="false">AG83-AG86</f>
        <v>0</v>
      </c>
      <c r="AH87" s="22" t="n">
        <f aca="false">AH83-AH86</f>
        <v>0</v>
      </c>
      <c r="AI87" s="22" t="n">
        <f aca="false">AI83-AI86</f>
        <v>0</v>
      </c>
      <c r="AJ87" s="22" t="n">
        <f aca="false">AJ83-AJ86</f>
        <v>0</v>
      </c>
      <c r="AK87" s="22" t="n">
        <f aca="false">AK83-AK86</f>
        <v>0</v>
      </c>
      <c r="AL87" s="22" t="n">
        <f aca="false">AL83-AL86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216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SUMIF(Monthly!$C$5:$AL$5,B$3,Monthly!$C$22:$AL$22)</f>
        <v>4506192</v>
      </c>
      <c r="C5" s="15" t="n">
        <f aca="false">SUMIF(Monthly!$C$5:$AL$5,C$3,Monthly!$C$22:$AL$22)</f>
        <v>5835961.872</v>
      </c>
      <c r="D5" s="15" t="n">
        <f aca="false">SUMIF(Monthly!$C$5:$AL$5,D$3,Monthly!$C$22:$AL$22)</f>
        <v>7569836.035632</v>
      </c>
    </row>
    <row r="6" customFormat="false" ht="15" hidden="false" customHeight="false" outlineLevel="0" collapsed="false">
      <c r="A6" s="11" t="s">
        <v>166</v>
      </c>
      <c r="B6" s="22" t="n">
        <f aca="false">SUMIF(Monthly!$C$5:$AL$5,B$3,Monthly!$C$28:$AL$28)</f>
        <v>-2703185.76</v>
      </c>
      <c r="C6" s="22" t="n">
        <f aca="false">SUMIF(Monthly!$C$5:$AL$5,C$3,Monthly!$C$28:$AL$28)</f>
        <v>-3490030.85616</v>
      </c>
      <c r="D6" s="22" t="n">
        <f aca="false">SUMIF(Monthly!$C$5:$AL$5,D$3,Monthly!$C$28:$AL$28)</f>
        <v>-4513046.20906896</v>
      </c>
    </row>
    <row r="7" customFormat="false" ht="15" hidden="false" customHeight="false" outlineLevel="0" collapsed="false">
      <c r="A7" s="4" t="s">
        <v>8</v>
      </c>
      <c r="B7" s="34" t="n">
        <f aca="false">SUMIF(Monthly!$C$5:$AL$5,B$3,Monthly!$C$29:$AL$29)</f>
        <v>1803006.24</v>
      </c>
      <c r="C7" s="34" t="n">
        <f aca="false">SUMIF(Monthly!$C$5:$AL$5,C$3,Monthly!$C$29:$AL$29)</f>
        <v>2345931.01584</v>
      </c>
      <c r="D7" s="34" t="n">
        <f aca="false">SUMIF(Monthly!$C$5:$AL$5,D$3,Monthly!$C$29:$AL$29)</f>
        <v>3056789.82656304</v>
      </c>
    </row>
    <row r="8" customFormat="false" ht="15" hidden="false" customHeight="false" outlineLevel="0" collapsed="false">
      <c r="A8" s="11" t="s">
        <v>41</v>
      </c>
      <c r="B8" s="21" t="n">
        <f aca="false">IF(B5=0,0,B7/B5)</f>
        <v>0.400117491664803</v>
      </c>
      <c r="C8" s="21" t="n">
        <f aca="false">IF(C5=0,0,C7/C5)</f>
        <v>0.401978468552956</v>
      </c>
      <c r="D8" s="21" t="n">
        <f aca="false">IF(D5=0,0,D7/D5)</f>
        <v>0.403811893966318</v>
      </c>
    </row>
    <row r="9" customFormat="false" ht="15" hidden="false" customHeight="false" outlineLevel="0" collapsed="false">
      <c r="A9" s="11" t="s">
        <v>169</v>
      </c>
      <c r="B9" s="22" t="n">
        <f aca="false">SUMIF(Monthly!$C$5:$AL$5,B$3,Monthly!$C$32:$AL$32)</f>
        <v>-438000</v>
      </c>
      <c r="C9" s="22" t="n">
        <f aca="false">SUMIF(Monthly!$C$5:$AL$5,C$3,Monthly!$C$32:$AL$32)</f>
        <v>-529317</v>
      </c>
      <c r="D9" s="22" t="n">
        <f aca="false">SUMIF(Monthly!$C$5:$AL$5,D$3,Monthly!$C$32:$AL$32)</f>
        <v>-639961.4025</v>
      </c>
    </row>
    <row r="10" customFormat="false" ht="15" hidden="false" customHeight="false" outlineLevel="0" collapsed="false">
      <c r="A10" s="11" t="s">
        <v>170</v>
      </c>
      <c r="B10" s="22" t="n">
        <f aca="false">SUMIF(Monthly!$C$5:$AL$5,B$3,Monthly!$C$33:$AL$33)</f>
        <v>-96000</v>
      </c>
      <c r="C10" s="22" t="n">
        <f aca="false">SUMIF(Monthly!$C$5:$AL$5,C$3,Monthly!$C$33:$AL$33)</f>
        <v>-96000</v>
      </c>
      <c r="D10" s="22" t="n">
        <f aca="false">SUMIF(Monthly!$C$5:$AL$5,D$3,Monthly!$C$33:$AL$33)</f>
        <v>-96000</v>
      </c>
    </row>
    <row r="11" customFormat="false" ht="15" hidden="false" customHeight="false" outlineLevel="0" collapsed="false">
      <c r="A11" s="11" t="s">
        <v>171</v>
      </c>
      <c r="B11" s="22" t="n">
        <f aca="false">SUMIF(Monthly!$C$5:$AL$5,B$3,Monthly!$C$34:$AL$34)</f>
        <v>-50400</v>
      </c>
      <c r="C11" s="22" t="n">
        <f aca="false">SUMIF(Monthly!$C$5:$AL$5,C$3,Monthly!$C$34:$AL$34)</f>
        <v>-63000</v>
      </c>
      <c r="D11" s="22" t="n">
        <f aca="false">SUMIF(Monthly!$C$5:$AL$5,D$3,Monthly!$C$34:$AL$34)</f>
        <v>-78930</v>
      </c>
    </row>
    <row r="12" customFormat="false" ht="15" hidden="false" customHeight="false" outlineLevel="0" collapsed="false">
      <c r="A12" s="11" t="s">
        <v>172</v>
      </c>
      <c r="B12" s="22" t="n">
        <f aca="false">SUMIF(Monthly!$C$5:$AL$5,B$3,Monthly!$C$35:$AL$35)</f>
        <v>-96000</v>
      </c>
      <c r="C12" s="22" t="n">
        <f aca="false">SUMIF(Monthly!$C$5:$AL$5,C$3,Monthly!$C$35:$AL$35)</f>
        <v>-96000</v>
      </c>
      <c r="D12" s="22" t="n">
        <f aca="false">SUMIF(Monthly!$C$5:$AL$5,D$3,Monthly!$C$35:$AL$35)</f>
        <v>-96000</v>
      </c>
    </row>
    <row r="13" customFormat="false" ht="15" hidden="false" customHeight="false" outlineLevel="0" collapsed="false">
      <c r="A13" s="11" t="s">
        <v>173</v>
      </c>
      <c r="B13" s="22" t="n">
        <f aca="false">SUMIF(Monthly!$C$5:$AL$5,B$3,Monthly!$C$36:$AL$36)</f>
        <v>-72000</v>
      </c>
      <c r="C13" s="22" t="n">
        <f aca="false">SUMIF(Monthly!$C$5:$AL$5,C$3,Monthly!$C$36:$AL$36)</f>
        <v>-72000</v>
      </c>
      <c r="D13" s="22" t="n">
        <f aca="false">SUMIF(Monthly!$C$5:$AL$5,D$3,Monthly!$C$36:$AL$36)</f>
        <v>-72000</v>
      </c>
    </row>
    <row r="14" customFormat="false" ht="15" hidden="false" customHeight="false" outlineLevel="0" collapsed="false">
      <c r="A14" s="4" t="s">
        <v>174</v>
      </c>
      <c r="B14" s="34" t="n">
        <f aca="false">SUMIF(Monthly!$C$5:$AL$5,B$3,Monthly!$C$37:$AL$37)</f>
        <v>-752400</v>
      </c>
      <c r="C14" s="34" t="n">
        <f aca="false">SUMIF(Monthly!$C$5:$AL$5,C$3,Monthly!$C$37:$AL$37)</f>
        <v>-856317</v>
      </c>
      <c r="D14" s="34" t="n">
        <f aca="false">SUMIF(Monthly!$C$5:$AL$5,D$3,Monthly!$C$37:$AL$37)</f>
        <v>-982891.4025</v>
      </c>
    </row>
    <row r="15" customFormat="false" ht="15" hidden="false" customHeight="false" outlineLevel="0" collapsed="false">
      <c r="A15" s="4" t="s">
        <v>9</v>
      </c>
      <c r="B15" s="34" t="n">
        <f aca="false">SUMIF(Monthly!$C$5:$AL$5,B$3,Monthly!$C$38:$AL$38)</f>
        <v>1050606.24</v>
      </c>
      <c r="C15" s="34" t="n">
        <f aca="false">SUMIF(Monthly!$C$5:$AL$5,C$3,Monthly!$C$38:$AL$38)</f>
        <v>1489614.01584</v>
      </c>
      <c r="D15" s="34" t="n">
        <f aca="false">SUMIF(Monthly!$C$5:$AL$5,D$3,Monthly!$C$38:$AL$38)</f>
        <v>2073898.42406304</v>
      </c>
    </row>
    <row r="16" customFormat="false" ht="15" hidden="false" customHeight="false" outlineLevel="0" collapsed="false">
      <c r="A16" s="11" t="s">
        <v>10</v>
      </c>
      <c r="B16" s="21" t="n">
        <f aca="false">IF(B5=0,0,B15/B5)</f>
        <v>0.23314724272734</v>
      </c>
      <c r="C16" s="21" t="n">
        <f aca="false">IF(C5=0,0,C15/C5)</f>
        <v>0.255247386551123</v>
      </c>
      <c r="D16" s="21" t="n">
        <f aca="false">IF(D5=0,0,D15/D5)</f>
        <v>0.273968737803697</v>
      </c>
    </row>
    <row r="17" customFormat="false" ht="15" hidden="false" customHeight="false" outlineLevel="0" collapsed="false">
      <c r="A17" s="11" t="s">
        <v>185</v>
      </c>
      <c r="B17" s="22" t="n">
        <f aca="false">SUMIF(Monthly!$C$5:$AL$5,B$3,Monthly!$C$52:$AL$52)</f>
        <v>-12000</v>
      </c>
      <c r="C17" s="22" t="n">
        <f aca="false">SUMIF(Monthly!$C$5:$AL$5,C$3,Monthly!$C$52:$AL$52)</f>
        <v>-12000</v>
      </c>
      <c r="D17" s="22" t="n">
        <f aca="false">SUMIF(Monthly!$C$5:$AL$5,D$3,Monthly!$C$52:$AL$52)</f>
        <v>-12000</v>
      </c>
    </row>
    <row r="18" customFormat="false" ht="15" hidden="false" customHeight="false" outlineLevel="0" collapsed="false">
      <c r="A18" s="4" t="s">
        <v>176</v>
      </c>
      <c r="B18" s="15" t="n">
        <f aca="false">SUMIF(Monthly!$C$5:$AL$5,B$3,Monthly!$C$41:$AL$41)</f>
        <v>1038606.24</v>
      </c>
      <c r="C18" s="15" t="n">
        <f aca="false">SUMIF(Monthly!$C$5:$AL$5,C$3,Monthly!$C$41:$AL$41)</f>
        <v>1477614.01584</v>
      </c>
      <c r="D18" s="15" t="n">
        <f aca="false">SUMIF(Monthly!$C$5:$AL$5,D$3,Monthly!$C$41:$AL$41)</f>
        <v>2061898.42406304</v>
      </c>
    </row>
    <row r="19" customFormat="false" ht="15" hidden="false" customHeight="false" outlineLevel="0" collapsed="false">
      <c r="A19" s="11" t="s">
        <v>218</v>
      </c>
      <c r="B19" s="22" t="n">
        <f aca="false">SUMIF(Monthly!$C$5:$AL$5,B$3,Monthly!$C$42:$AL$42)</f>
        <v>-14655.5555555556</v>
      </c>
      <c r="C19" s="22" t="n">
        <f aca="false">SUMIF(Monthly!$C$5:$AL$5,C$3,Monthly!$C$42:$AL$42)</f>
        <v>-11466.6666666667</v>
      </c>
      <c r="D19" s="22" t="n">
        <f aca="false">SUMIF(Monthly!$C$5:$AL$5,D$3,Monthly!$C$42:$AL$42)</f>
        <v>-8266.66666666666</v>
      </c>
    </row>
    <row r="20" customFormat="false" ht="15" hidden="false" customHeight="false" outlineLevel="0" collapsed="false">
      <c r="A20" s="11" t="s">
        <v>178</v>
      </c>
      <c r="B20" s="35" t="n">
        <f aca="false">SUMIF(Monthly!$C$5:$AL$5,B$3,Monthly!$C$43:$AL$43)</f>
        <v>1023950.68444444</v>
      </c>
      <c r="C20" s="35" t="n">
        <f aca="false">SUMIF(Monthly!$C$5:$AL$5,C$3,Monthly!$C$43:$AL$43)</f>
        <v>1466147.34917334</v>
      </c>
      <c r="D20" s="35" t="n">
        <f aca="false">SUMIF(Monthly!$C$5:$AL$5,D$3,Monthly!$C$43:$AL$43)</f>
        <v>2053631.75739637</v>
      </c>
    </row>
    <row r="21" customFormat="false" ht="15" hidden="false" customHeight="false" outlineLevel="0" collapsed="false">
      <c r="A21" s="11" t="s">
        <v>181</v>
      </c>
      <c r="B21" s="22" t="n">
        <f aca="false">SUMIF(Monthly!$C$5:$AL$5,B$3,Monthly!$C$46:$AL$46)</f>
        <v>-215029.643733333</v>
      </c>
      <c r="C21" s="22" t="n">
        <f aca="false">SUMIF(Monthly!$C$5:$AL$5,C$3,Monthly!$C$46:$AL$46)</f>
        <v>-307890.9433264</v>
      </c>
      <c r="D21" s="22" t="n">
        <f aca="false">SUMIF(Monthly!$C$5:$AL$5,D$3,Monthly!$C$46:$AL$46)</f>
        <v>-431262.669053238</v>
      </c>
    </row>
    <row r="22" customFormat="false" ht="15" hidden="false" customHeight="false" outlineLevel="0" collapsed="false">
      <c r="A22" s="4" t="s">
        <v>11</v>
      </c>
      <c r="B22" s="34" t="n">
        <f aca="false">SUMIF(Monthly!$C$5:$AL$5,B$3,Monthly!$C$47:$AL$47)</f>
        <v>808921.040711111</v>
      </c>
      <c r="C22" s="34" t="n">
        <f aca="false">SUMIF(Monthly!$C$5:$AL$5,C$3,Monthly!$C$47:$AL$47)</f>
        <v>1158256.40584694</v>
      </c>
      <c r="D22" s="34" t="n">
        <f aca="false">SUMIF(Monthly!$C$5:$AL$5,D$3,Monthly!$C$47:$AL$47)</f>
        <v>1622369.08834314</v>
      </c>
    </row>
    <row r="23" customFormat="false" ht="15" hidden="false" customHeight="false" outlineLevel="0" collapsed="false">
      <c r="A23" s="11" t="s">
        <v>219</v>
      </c>
      <c r="B23" s="21" t="n">
        <f aca="false">IF(B5=0,0,B22/B5)</f>
        <v>0.179513221076934</v>
      </c>
      <c r="C23" s="21" t="n">
        <f aca="false">IF(C5=0,0,C22/C5)</f>
        <v>0.198468809641143</v>
      </c>
      <c r="D23" s="21" t="n">
        <f aca="false">IF(D5=0,0,D22/D5)</f>
        <v>0.214320241641494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220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22" t="n">
        <f aca="false">SUMIF(Monthly!$C$5:$AL$5,B$3,Monthly!$C$47:$AL$47)</f>
        <v>808921.040711111</v>
      </c>
      <c r="C5" s="22" t="n">
        <f aca="false">SUMIF(Monthly!$C$5:$AL$5,C$3,Monthly!$C$47:$AL$47)</f>
        <v>1158256.40584694</v>
      </c>
      <c r="D5" s="22" t="n">
        <f aca="false">SUMIF(Monthly!$C$5:$AL$5,D$3,Monthly!$C$47:$AL$47)</f>
        <v>1622369.08834314</v>
      </c>
    </row>
    <row r="6" customFormat="false" ht="15" hidden="false" customHeight="false" outlineLevel="0" collapsed="false">
      <c r="A6" s="11" t="s">
        <v>221</v>
      </c>
      <c r="B6" s="22" t="n">
        <f aca="false">-SUMIF(Monthly!$C$5:$AL$5,B$3,Monthly!$C$52:$AL$52)</f>
        <v>12000</v>
      </c>
      <c r="C6" s="22" t="n">
        <f aca="false">-SUMIF(Monthly!$C$5:$AL$5,C$3,Monthly!$C$52:$AL$52)</f>
        <v>12000</v>
      </c>
      <c r="D6" s="22" t="n">
        <f aca="false">-SUMIF(Monthly!$C$5:$AL$5,D$3,Monthly!$C$52:$AL$52)</f>
        <v>12000</v>
      </c>
    </row>
    <row r="7" customFormat="false" ht="15" hidden="false" customHeight="false" outlineLevel="0" collapsed="false">
      <c r="A7" s="11" t="s">
        <v>196</v>
      </c>
      <c r="B7" s="22" t="n">
        <f aca="false">SUMIF(Monthly!$C$5:$AL$5,B$3,Monthly!$C$66:$AL$66)</f>
        <v>-563274</v>
      </c>
      <c r="C7" s="22" t="n">
        <f aca="false">SUMIF(Monthly!$C$5:$AL$5,C$3,Monthly!$C$66:$AL$66)</f>
        <v>-166221.234</v>
      </c>
      <c r="D7" s="22" t="n">
        <f aca="false">SUMIF(Monthly!$C$5:$AL$5,D$3,Monthly!$C$66:$AL$66)</f>
        <v>-216734.270454</v>
      </c>
    </row>
    <row r="8" customFormat="false" ht="15" hidden="false" customHeight="false" outlineLevel="0" collapsed="false">
      <c r="A8" s="11" t="s">
        <v>197</v>
      </c>
      <c r="B8" s="22" t="n">
        <f aca="false">SUMIF(Monthly!$C$5:$AL$5,B$3,Monthly!$C$67:$AL$67)</f>
        <v>0</v>
      </c>
      <c r="C8" s="22" t="n">
        <f aca="false">SUMIF(Monthly!$C$5:$AL$5,C$3,Monthly!$C$67:$AL$67)</f>
        <v>0</v>
      </c>
      <c r="D8" s="22" t="n">
        <f aca="false">SUMIF(Monthly!$C$5:$AL$5,D$3,Monthly!$C$67:$AL$67)</f>
        <v>0</v>
      </c>
    </row>
    <row r="9" customFormat="false" ht="15" hidden="false" customHeight="false" outlineLevel="0" collapsed="false">
      <c r="A9" s="11" t="s">
        <v>198</v>
      </c>
      <c r="B9" s="22" t="n">
        <f aca="false">SUMIF(Monthly!$C$5:$AL$5,B$3,Monthly!$C$68:$AL$68)</f>
        <v>112632.74</v>
      </c>
      <c r="C9" s="22" t="n">
        <f aca="false">SUMIF(Monthly!$C$5:$AL$5,C$3,Monthly!$C$68:$AL$68)</f>
        <v>32785.21234</v>
      </c>
      <c r="D9" s="22" t="n">
        <f aca="false">SUMIF(Monthly!$C$5:$AL$5,D$3,Monthly!$C$68:$AL$68)</f>
        <v>42625.63970454</v>
      </c>
    </row>
    <row r="10" customFormat="false" ht="15" hidden="false" customHeight="false" outlineLevel="0" collapsed="false">
      <c r="A10" s="4" t="s">
        <v>200</v>
      </c>
      <c r="B10" s="34" t="n">
        <f aca="false">SUMIF(Monthly!$C$5:$AL$5,B$3,Monthly!$C$71:$AL$71)</f>
        <v>370279.780711111</v>
      </c>
      <c r="C10" s="34" t="n">
        <f aca="false">SUMIF(Monthly!$C$5:$AL$5,C$3,Monthly!$C$71:$AL$71)</f>
        <v>1036820.38418694</v>
      </c>
      <c r="D10" s="34" t="n">
        <f aca="false">SUMIF(Monthly!$C$5:$AL$5,D$3,Monthly!$C$71:$AL$71)</f>
        <v>1460260.45759368</v>
      </c>
    </row>
    <row r="11" customFormat="false" ht="15" hidden="false" customHeight="false" outlineLevel="0" collapsed="false">
      <c r="A11" s="11" t="s">
        <v>183</v>
      </c>
      <c r="B11" s="22" t="n">
        <f aca="false">SUMIF(Monthly!$C$5:$AL$5,B$3,Monthly!$C$72:$AL$72)</f>
        <v>-60000</v>
      </c>
      <c r="C11" s="22" t="n">
        <f aca="false">SUMIF(Monthly!$C$5:$AL$5,C$3,Monthly!$C$72:$AL$72)</f>
        <v>0</v>
      </c>
      <c r="D11" s="22" t="n">
        <f aca="false">SUMIF(Monthly!$C$5:$AL$5,D$3,Monthly!$C$72:$AL$72)</f>
        <v>0</v>
      </c>
    </row>
    <row r="12" customFormat="false" ht="15" hidden="false" customHeight="false" outlineLevel="0" collapsed="false">
      <c r="A12" s="11" t="s">
        <v>202</v>
      </c>
      <c r="B12" s="22" t="n">
        <f aca="false">SUMIF(Monthly!$C$5:$AL$5,B$3,Monthly!$C$73:$AL$73)</f>
        <v>300000</v>
      </c>
      <c r="C12" s="22" t="n">
        <f aca="false">SUMIF(Monthly!$C$5:$AL$5,C$3,Monthly!$C$73:$AL$73)</f>
        <v>0</v>
      </c>
      <c r="D12" s="22" t="n">
        <f aca="false">SUMIF(Monthly!$C$5:$AL$5,D$3,Monthly!$C$73:$AL$73)</f>
        <v>0</v>
      </c>
    </row>
    <row r="13" customFormat="false" ht="15" hidden="false" customHeight="false" outlineLevel="0" collapsed="false">
      <c r="A13" s="11" t="s">
        <v>190</v>
      </c>
      <c r="B13" s="22" t="n">
        <f aca="false">SUMIF(Monthly!$C$5:$AL$5,B$3,Monthly!$C$58:$AL$58)</f>
        <v>200000</v>
      </c>
      <c r="C13" s="22" t="n">
        <f aca="false">SUMIF(Monthly!$C$5:$AL$5,C$3,Monthly!$C$58:$AL$58)</f>
        <v>0</v>
      </c>
      <c r="D13" s="22" t="n">
        <f aca="false">SUMIF(Monthly!$C$5:$AL$5,D$3,Monthly!$C$58:$AL$58)</f>
        <v>0</v>
      </c>
    </row>
    <row r="14" customFormat="false" ht="15" hidden="false" customHeight="false" outlineLevel="0" collapsed="false">
      <c r="A14" s="11" t="s">
        <v>191</v>
      </c>
      <c r="B14" s="22" t="n">
        <f aca="false">SUMIF(Monthly!$C$5:$AL$5,B$3,Monthly!$C$59:$AL$59)</f>
        <v>-36666.6666666667</v>
      </c>
      <c r="C14" s="22" t="n">
        <f aca="false">SUMIF(Monthly!$C$5:$AL$5,C$3,Monthly!$C$59:$AL$59)</f>
        <v>-40000</v>
      </c>
      <c r="D14" s="22" t="n">
        <f aca="false">SUMIF(Monthly!$C$5:$AL$5,D$3,Monthly!$C$59:$AL$59)</f>
        <v>-40000</v>
      </c>
    </row>
    <row r="15" customFormat="false" ht="15" hidden="false" customHeight="false" outlineLevel="0" collapsed="false">
      <c r="A15" s="4" t="s">
        <v>203</v>
      </c>
      <c r="B15" s="34" t="n">
        <f aca="false">SUMIF(Monthly!$C$5:$AL$5,B$3,Monthly!$C$74:$AL$74)</f>
        <v>463333.333333333</v>
      </c>
      <c r="C15" s="34" t="n">
        <f aca="false">SUMIF(Monthly!$C$5:$AL$5,C$3,Monthly!$C$74:$AL$74)</f>
        <v>-40000</v>
      </c>
      <c r="D15" s="34" t="n">
        <f aca="false">SUMIF(Monthly!$C$5:$AL$5,D$3,Monthly!$C$74:$AL$74)</f>
        <v>-40000</v>
      </c>
    </row>
    <row r="16" customFormat="false" ht="15" hidden="false" customHeight="false" outlineLevel="0" collapsed="false">
      <c r="A16" s="4" t="s">
        <v>222</v>
      </c>
      <c r="B16" s="15" t="n">
        <f aca="false">SUMIF(Monthly!$C$5:$AL$5,B$3,Monthly!$C$75:$AL$75)</f>
        <v>773613.114044444</v>
      </c>
      <c r="C16" s="15" t="n">
        <f aca="false">SUMIF(Monthly!$C$5:$AL$5,C$3,Monthly!$C$75:$AL$75)</f>
        <v>996820.384186935</v>
      </c>
      <c r="D16" s="15" t="n">
        <f aca="false">SUMIF(Monthly!$C$5:$AL$5,D$3,Monthly!$C$75:$AL$75)</f>
        <v>1420260.45759368</v>
      </c>
    </row>
    <row r="17" customFormat="false" ht="15" hidden="false" customHeight="false" outlineLevel="0" collapsed="false">
      <c r="A17" s="11" t="s">
        <v>205</v>
      </c>
      <c r="B17" s="22" t="n">
        <f aca="false">INDEX(Monthly!$C$76:$AL$76,(B$3-1)*12+1)</f>
        <v>0</v>
      </c>
      <c r="C17" s="22" t="n">
        <f aca="false">INDEX(Monthly!$C$76:$AL$76,(C$3-1)*12+1)</f>
        <v>773613.114044444</v>
      </c>
      <c r="D17" s="22" t="n">
        <f aca="false">INDEX(Monthly!$C$76:$AL$76,(D$3-1)*12+1)</f>
        <v>1770433.49823138</v>
      </c>
    </row>
    <row r="18" customFormat="false" ht="15" hidden="false" customHeight="false" outlineLevel="0" collapsed="false">
      <c r="A18" s="4" t="s">
        <v>206</v>
      </c>
      <c r="B18" s="34" t="n">
        <f aca="false">INDEX(Monthly!$C$77:$AL$77,B$3*12)</f>
        <v>773613.114044444</v>
      </c>
      <c r="C18" s="34" t="n">
        <f aca="false">INDEX(Monthly!$C$77:$AL$77,C$3*12)</f>
        <v>1770433.49823138</v>
      </c>
      <c r="D18" s="34" t="n">
        <f aca="false">INDEX(Monthly!$C$77:$AL$77,D$3*12)</f>
        <v>3190693.95582506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223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224</v>
      </c>
      <c r="B5" s="22" t="n">
        <f aca="false">INDEX(Monthly!$C$77:$AL$77,B$3*12)</f>
        <v>773613.114044444</v>
      </c>
      <c r="C5" s="22" t="n">
        <f aca="false">INDEX(Monthly!$C$77:$AL$77,C$3*12)</f>
        <v>1770433.49823138</v>
      </c>
      <c r="D5" s="22" t="n">
        <f aca="false">INDEX(Monthly!$C$77:$AL$77,D$3*12)</f>
        <v>3190693.95582506</v>
      </c>
    </row>
    <row r="6" customFormat="false" ht="15" hidden="false" customHeight="false" outlineLevel="0" collapsed="false">
      <c r="A6" s="11" t="s">
        <v>193</v>
      </c>
      <c r="B6" s="22" t="n">
        <f aca="false">INDEX(Monthly!$C$63:$AL$63,B$3*12)</f>
        <v>563274</v>
      </c>
      <c r="C6" s="22" t="n">
        <f aca="false">INDEX(Monthly!$C$63:$AL$63,C$3*12)</f>
        <v>729495.234</v>
      </c>
      <c r="D6" s="22" t="n">
        <f aca="false">INDEX(Monthly!$C$63:$AL$63,D$3*12)</f>
        <v>946229.504454</v>
      </c>
    </row>
    <row r="7" customFormat="false" ht="15" hidden="false" customHeight="false" outlineLevel="0" collapsed="false">
      <c r="A7" s="11" t="s">
        <v>194</v>
      </c>
      <c r="B7" s="22" t="n">
        <f aca="false">INDEX(Monthly!$C$64:$AL$64,B$3*12)</f>
        <v>0</v>
      </c>
      <c r="C7" s="22" t="n">
        <f aca="false">INDEX(Monthly!$C$64:$AL$64,C$3*12)</f>
        <v>0</v>
      </c>
      <c r="D7" s="22" t="n">
        <f aca="false">INDEX(Monthly!$C$64:$AL$64,D$3*12)</f>
        <v>0</v>
      </c>
    </row>
    <row r="8" customFormat="false" ht="15" hidden="false" customHeight="false" outlineLevel="0" collapsed="false">
      <c r="A8" s="11" t="s">
        <v>187</v>
      </c>
      <c r="B8" s="22" t="n">
        <f aca="false">INDEX(Monthly!$C$54:$AL$54,B$3*12)</f>
        <v>48000</v>
      </c>
      <c r="C8" s="22" t="n">
        <f aca="false">INDEX(Monthly!$C$54:$AL$54,C$3*12)</f>
        <v>36000</v>
      </c>
      <c r="D8" s="22" t="n">
        <f aca="false">INDEX(Monthly!$C$54:$AL$54,D$3*12)</f>
        <v>24000</v>
      </c>
    </row>
    <row r="9" customFormat="false" ht="15" hidden="false" customHeight="false" outlineLevel="0" collapsed="false">
      <c r="A9" s="4" t="s">
        <v>211</v>
      </c>
      <c r="B9" s="34" t="n">
        <f aca="false">INDEX(Monthly!$C$83:$AL$83,B$3*12)</f>
        <v>1384887.11404444</v>
      </c>
      <c r="C9" s="34" t="n">
        <f aca="false">INDEX(Monthly!$C$83:$AL$83,C$3*12)</f>
        <v>2535928.73223138</v>
      </c>
      <c r="D9" s="34" t="n">
        <f aca="false">INDEX(Monthly!$C$83:$AL$83,D$3*12)</f>
        <v>4160923.46027906</v>
      </c>
    </row>
    <row r="10" customFormat="false" ht="15" hidden="false" customHeight="false" outlineLevel="0" collapsed="false">
      <c r="A10" s="11" t="s">
        <v>195</v>
      </c>
      <c r="B10" s="22" t="n">
        <f aca="false">INDEX(Monthly!$C$65:$AL$65,B$3*12)</f>
        <v>112632.74</v>
      </c>
      <c r="C10" s="22" t="n">
        <f aca="false">INDEX(Monthly!$C$65:$AL$65,C$3*12)</f>
        <v>145417.95234</v>
      </c>
      <c r="D10" s="22" t="n">
        <f aca="false">INDEX(Monthly!$C$65:$AL$65,D$3*12)</f>
        <v>188043.59204454</v>
      </c>
    </row>
    <row r="11" customFormat="false" ht="15" hidden="false" customHeight="false" outlineLevel="0" collapsed="false">
      <c r="A11" s="11" t="s">
        <v>225</v>
      </c>
      <c r="B11" s="22" t="n">
        <f aca="false">INDEX(Monthly!$C$60:$AL$60,B$3*12)</f>
        <v>163333.333333333</v>
      </c>
      <c r="C11" s="22" t="n">
        <f aca="false">INDEX(Monthly!$C$60:$AL$60,C$3*12)</f>
        <v>123333.333333333</v>
      </c>
      <c r="D11" s="22" t="n">
        <f aca="false">INDEX(Monthly!$C$60:$AL$60,D$3*12)</f>
        <v>83333.3333333332</v>
      </c>
    </row>
    <row r="12" customFormat="false" ht="15" hidden="false" customHeight="false" outlineLevel="0" collapsed="false">
      <c r="A12" s="11" t="s">
        <v>212</v>
      </c>
      <c r="B12" s="35" t="n">
        <f aca="false">INDEX(Monthly!$C$84:$AL$84,B$3*12)</f>
        <v>275966.073333333</v>
      </c>
      <c r="C12" s="35" t="n">
        <f aca="false">INDEX(Monthly!$C$84:$AL$84,C$3*12)</f>
        <v>268751.285673333</v>
      </c>
      <c r="D12" s="35" t="n">
        <f aca="false">INDEX(Monthly!$C$84:$AL$84,D$3*12)</f>
        <v>271376.925377873</v>
      </c>
    </row>
    <row r="13" customFormat="false" ht="15" hidden="false" customHeight="false" outlineLevel="0" collapsed="false">
      <c r="A13" s="11" t="s">
        <v>209</v>
      </c>
      <c r="B13" s="22" t="n">
        <f aca="false">INDEX(Monthly!$C$81:$AL$81,B$3*12)</f>
        <v>300000</v>
      </c>
      <c r="C13" s="22" t="n">
        <f aca="false">INDEX(Monthly!$C$81:$AL$81,C$3*12)</f>
        <v>300000</v>
      </c>
      <c r="D13" s="22" t="n">
        <f aca="false">INDEX(Monthly!$C$81:$AL$81,D$3*12)</f>
        <v>300000</v>
      </c>
    </row>
    <row r="14" customFormat="false" ht="15" hidden="false" customHeight="false" outlineLevel="0" collapsed="false">
      <c r="A14" s="11" t="s">
        <v>210</v>
      </c>
      <c r="B14" s="22" t="n">
        <f aca="false">INDEX(Monthly!$C$82:$AL$82,B$3*12)</f>
        <v>808921.040711111</v>
      </c>
      <c r="C14" s="22" t="n">
        <f aca="false">INDEX(Monthly!$C$82:$AL$82,C$3*12)</f>
        <v>1967177.44655805</v>
      </c>
      <c r="D14" s="22" t="n">
        <f aca="false">INDEX(Monthly!$C$82:$AL$82,D$3*12)</f>
        <v>3589546.53490118</v>
      </c>
    </row>
    <row r="15" customFormat="false" ht="15" hidden="false" customHeight="false" outlineLevel="0" collapsed="false">
      <c r="A15" s="11" t="s">
        <v>213</v>
      </c>
      <c r="B15" s="35" t="n">
        <f aca="false">INDEX(Monthly!$C$85:$AL$85,B$3*12)</f>
        <v>1108921.04071111</v>
      </c>
      <c r="C15" s="35" t="n">
        <f aca="false">INDEX(Monthly!$C$85:$AL$85,C$3*12)</f>
        <v>2267177.44655805</v>
      </c>
      <c r="D15" s="35" t="n">
        <f aca="false">INDEX(Monthly!$C$85:$AL$85,D$3*12)</f>
        <v>3889546.53490118</v>
      </c>
    </row>
    <row r="16" customFormat="false" ht="15" hidden="false" customHeight="false" outlineLevel="0" collapsed="false">
      <c r="A16" s="4" t="s">
        <v>214</v>
      </c>
      <c r="B16" s="34" t="n">
        <f aca="false">INDEX(Monthly!$C$86:$AL$86,B$3*12)</f>
        <v>1384887.11404444</v>
      </c>
      <c r="C16" s="34" t="n">
        <f aca="false">INDEX(Monthly!$C$86:$AL$86,C$3*12)</f>
        <v>2535928.73223138</v>
      </c>
      <c r="D16" s="34" t="n">
        <f aca="false">INDEX(Monthly!$C$86:$AL$86,D$3*12)</f>
        <v>4160923.46027906</v>
      </c>
    </row>
    <row r="17" customFormat="false" ht="15" hidden="false" customHeight="false" outlineLevel="0" collapsed="false">
      <c r="A17" s="11" t="s">
        <v>226</v>
      </c>
      <c r="B17" s="22" t="n">
        <f aca="false">INDEX(Monthly!$C$87:$AL$87,B$3*12)</f>
        <v>0</v>
      </c>
      <c r="C17" s="22" t="n">
        <f aca="false">INDEX(Monthly!$C$87:$AL$87,C$3*12)</f>
        <v>0</v>
      </c>
      <c r="D17" s="22" t="n">
        <f aca="false">INDEX(Monthly!$C$87:$AL$87,D$3*12)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227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118</v>
      </c>
    </row>
    <row r="3" customFormat="false" ht="15" hidden="false" customHeight="false" outlineLevel="0" collapsed="false">
      <c r="A3" s="4" t="s">
        <v>119</v>
      </c>
      <c r="C3" s="9" t="s">
        <v>120</v>
      </c>
      <c r="D3" s="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9" t="s">
        <v>130</v>
      </c>
      <c r="N3" s="9" t="s">
        <v>131</v>
      </c>
      <c r="O3" s="9" t="s">
        <v>132</v>
      </c>
      <c r="P3" s="9" t="s">
        <v>133</v>
      </c>
      <c r="Q3" s="9" t="s">
        <v>134</v>
      </c>
      <c r="R3" s="9" t="s">
        <v>135</v>
      </c>
      <c r="S3" s="9" t="s">
        <v>136</v>
      </c>
      <c r="T3" s="9" t="s">
        <v>137</v>
      </c>
      <c r="U3" s="9" t="s">
        <v>138</v>
      </c>
      <c r="V3" s="9" t="s">
        <v>139</v>
      </c>
      <c r="W3" s="9" t="s">
        <v>140</v>
      </c>
      <c r="X3" s="9" t="s">
        <v>141</v>
      </c>
      <c r="Y3" s="9" t="s">
        <v>142</v>
      </c>
      <c r="Z3" s="9" t="s">
        <v>143</v>
      </c>
      <c r="AA3" s="9" t="s">
        <v>144</v>
      </c>
      <c r="AB3" s="9" t="s">
        <v>145</v>
      </c>
      <c r="AC3" s="9" t="s">
        <v>146</v>
      </c>
      <c r="AD3" s="9" t="s">
        <v>147</v>
      </c>
      <c r="AE3" s="9" t="s">
        <v>148</v>
      </c>
      <c r="AF3" s="9" t="s">
        <v>149</v>
      </c>
      <c r="AG3" s="9" t="s">
        <v>150</v>
      </c>
      <c r="AH3" s="9" t="s">
        <v>151</v>
      </c>
      <c r="AI3" s="9" t="s">
        <v>152</v>
      </c>
      <c r="AJ3" s="9" t="s">
        <v>153</v>
      </c>
      <c r="AK3" s="9" t="s">
        <v>154</v>
      </c>
      <c r="AL3" s="9" t="s">
        <v>155</v>
      </c>
    </row>
    <row r="4" customFormat="false" ht="15" hidden="false" customHeight="false" outlineLevel="0" collapsed="false">
      <c r="A4" s="17" t="s">
        <v>156</v>
      </c>
      <c r="C4" s="33" t="n">
        <v>1</v>
      </c>
      <c r="D4" s="33" t="n">
        <v>2</v>
      </c>
      <c r="E4" s="33" t="n">
        <v>3</v>
      </c>
      <c r="F4" s="33" t="n">
        <v>4</v>
      </c>
      <c r="G4" s="33" t="n">
        <v>5</v>
      </c>
      <c r="H4" s="33" t="n">
        <v>6</v>
      </c>
      <c r="I4" s="33" t="n">
        <v>7</v>
      </c>
      <c r="J4" s="33" t="n">
        <v>8</v>
      </c>
      <c r="K4" s="33" t="n">
        <v>9</v>
      </c>
      <c r="L4" s="33" t="n">
        <v>10</v>
      </c>
      <c r="M4" s="33" t="n">
        <v>11</v>
      </c>
      <c r="N4" s="33" t="n">
        <v>12</v>
      </c>
      <c r="O4" s="33" t="n">
        <v>13</v>
      </c>
      <c r="P4" s="33" t="n">
        <v>14</v>
      </c>
      <c r="Q4" s="33" t="n">
        <v>15</v>
      </c>
      <c r="R4" s="33" t="n">
        <v>16</v>
      </c>
      <c r="S4" s="33" t="n">
        <v>17</v>
      </c>
      <c r="T4" s="33" t="n">
        <v>18</v>
      </c>
      <c r="U4" s="33" t="n">
        <v>19</v>
      </c>
      <c r="V4" s="33" t="n">
        <v>20</v>
      </c>
      <c r="W4" s="33" t="n">
        <v>21</v>
      </c>
      <c r="X4" s="33" t="n">
        <v>22</v>
      </c>
      <c r="Y4" s="33" t="n">
        <v>23</v>
      </c>
      <c r="Z4" s="33" t="n">
        <v>24</v>
      </c>
      <c r="AA4" s="33" t="n">
        <v>25</v>
      </c>
      <c r="AB4" s="33" t="n">
        <v>26</v>
      </c>
      <c r="AC4" s="33" t="n">
        <v>27</v>
      </c>
      <c r="AD4" s="33" t="n">
        <v>28</v>
      </c>
      <c r="AE4" s="33" t="n">
        <v>29</v>
      </c>
      <c r="AF4" s="33" t="n">
        <v>30</v>
      </c>
      <c r="AG4" s="33" t="n">
        <v>31</v>
      </c>
      <c r="AH4" s="33" t="n">
        <v>32</v>
      </c>
      <c r="AI4" s="33" t="n">
        <v>33</v>
      </c>
      <c r="AJ4" s="33" t="n">
        <v>34</v>
      </c>
      <c r="AK4" s="33" t="n">
        <v>35</v>
      </c>
      <c r="AL4" s="33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228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229</v>
      </c>
      <c r="C8" s="13" t="n">
        <f aca="false">Inputs!$E$34*(1+Inputs!$E$36)^(C$5-1)*MAX(0,MIN(1,C$4*1-Inputs!$E$37+1))/1</f>
        <v>4</v>
      </c>
      <c r="D8" s="13" t="n">
        <f aca="false">Inputs!$E$34*(1+Inputs!$E$36)^(D$5-1)*MAX(0,MIN(1,D$4*1-Inputs!$E$37+1))/1</f>
        <v>4</v>
      </c>
      <c r="E8" s="13" t="n">
        <f aca="false">Inputs!$E$34*(1+Inputs!$E$36)^(E$5-1)*MAX(0,MIN(1,E$4*1-Inputs!$E$37+1))/1</f>
        <v>4</v>
      </c>
      <c r="F8" s="13" t="n">
        <f aca="false">Inputs!$E$34*(1+Inputs!$E$36)^(F$5-1)*MAX(0,MIN(1,F$4*1-Inputs!$E$37+1))/1</f>
        <v>4</v>
      </c>
      <c r="G8" s="13" t="n">
        <f aca="false">Inputs!$E$34*(1+Inputs!$E$36)^(G$5-1)*MAX(0,MIN(1,G$4*1-Inputs!$E$37+1))/1</f>
        <v>4</v>
      </c>
      <c r="H8" s="13" t="n">
        <f aca="false">Inputs!$E$34*(1+Inputs!$E$36)^(H$5-1)*MAX(0,MIN(1,H$4*1-Inputs!$E$37+1))/1</f>
        <v>4</v>
      </c>
      <c r="I8" s="13" t="n">
        <f aca="false">Inputs!$E$34*(1+Inputs!$E$36)^(I$5-1)*MAX(0,MIN(1,I$4*1-Inputs!$E$37+1))/1</f>
        <v>4</v>
      </c>
      <c r="J8" s="13" t="n">
        <f aca="false">Inputs!$E$34*(1+Inputs!$E$36)^(J$5-1)*MAX(0,MIN(1,J$4*1-Inputs!$E$37+1))/1</f>
        <v>4</v>
      </c>
      <c r="K8" s="13" t="n">
        <f aca="false">Inputs!$E$34*(1+Inputs!$E$36)^(K$5-1)*MAX(0,MIN(1,K$4*1-Inputs!$E$37+1))/1</f>
        <v>4</v>
      </c>
      <c r="L8" s="13" t="n">
        <f aca="false">Inputs!$E$34*(1+Inputs!$E$36)^(L$5-1)*MAX(0,MIN(1,L$4*1-Inputs!$E$37+1))/1</f>
        <v>4</v>
      </c>
      <c r="M8" s="13" t="n">
        <f aca="false">Inputs!$E$34*(1+Inputs!$E$36)^(M$5-1)*MAX(0,MIN(1,M$4*1-Inputs!$E$37+1))/1</f>
        <v>4</v>
      </c>
      <c r="N8" s="13" t="n">
        <f aca="false">Inputs!$E$34*(1+Inputs!$E$36)^(N$5-1)*MAX(0,MIN(1,N$4*1-Inputs!$E$37+1))/1</f>
        <v>4</v>
      </c>
      <c r="O8" s="13" t="n">
        <f aca="false">Inputs!$E$34*(1+Inputs!$E$36)^(O$5-1)*MAX(0,MIN(1,O$4*1-Inputs!$E$37+1))/1</f>
        <v>4.8</v>
      </c>
      <c r="P8" s="13" t="n">
        <f aca="false">Inputs!$E$34*(1+Inputs!$E$36)^(P$5-1)*MAX(0,MIN(1,P$4*1-Inputs!$E$37+1))/1</f>
        <v>4.8</v>
      </c>
      <c r="Q8" s="13" t="n">
        <f aca="false">Inputs!$E$34*(1+Inputs!$E$36)^(Q$5-1)*MAX(0,MIN(1,Q$4*1-Inputs!$E$37+1))/1</f>
        <v>4.8</v>
      </c>
      <c r="R8" s="13" t="n">
        <f aca="false">Inputs!$E$34*(1+Inputs!$E$36)^(R$5-1)*MAX(0,MIN(1,R$4*1-Inputs!$E$37+1))/1</f>
        <v>4.8</v>
      </c>
      <c r="S8" s="13" t="n">
        <f aca="false">Inputs!$E$34*(1+Inputs!$E$36)^(S$5-1)*MAX(0,MIN(1,S$4*1-Inputs!$E$37+1))/1</f>
        <v>4.8</v>
      </c>
      <c r="T8" s="13" t="n">
        <f aca="false">Inputs!$E$34*(1+Inputs!$E$36)^(T$5-1)*MAX(0,MIN(1,T$4*1-Inputs!$E$37+1))/1</f>
        <v>4.8</v>
      </c>
      <c r="U8" s="13" t="n">
        <f aca="false">Inputs!$E$34*(1+Inputs!$E$36)^(U$5-1)*MAX(0,MIN(1,U$4*1-Inputs!$E$37+1))/1</f>
        <v>4.8</v>
      </c>
      <c r="V8" s="13" t="n">
        <f aca="false">Inputs!$E$34*(1+Inputs!$E$36)^(V$5-1)*MAX(0,MIN(1,V$4*1-Inputs!$E$37+1))/1</f>
        <v>4.8</v>
      </c>
      <c r="W8" s="13" t="n">
        <f aca="false">Inputs!$E$34*(1+Inputs!$E$36)^(W$5-1)*MAX(0,MIN(1,W$4*1-Inputs!$E$37+1))/1</f>
        <v>4.8</v>
      </c>
      <c r="X8" s="13" t="n">
        <f aca="false">Inputs!$E$34*(1+Inputs!$E$36)^(X$5-1)*MAX(0,MIN(1,X$4*1-Inputs!$E$37+1))/1</f>
        <v>4.8</v>
      </c>
      <c r="Y8" s="13" t="n">
        <f aca="false">Inputs!$E$34*(1+Inputs!$E$36)^(Y$5-1)*MAX(0,MIN(1,Y$4*1-Inputs!$E$37+1))/1</f>
        <v>4.8</v>
      </c>
      <c r="Z8" s="13" t="n">
        <f aca="false">Inputs!$E$34*(1+Inputs!$E$36)^(Z$5-1)*MAX(0,MIN(1,Z$4*1-Inputs!$E$37+1))/1</f>
        <v>4.8</v>
      </c>
      <c r="AA8" s="13" t="n">
        <f aca="false">Inputs!$E$34*(1+Inputs!$E$36)^(AA$5-1)*MAX(0,MIN(1,AA$4*1-Inputs!$E$37+1))/1</f>
        <v>5.76</v>
      </c>
      <c r="AB8" s="13" t="n">
        <f aca="false">Inputs!$E$34*(1+Inputs!$E$36)^(AB$5-1)*MAX(0,MIN(1,AB$4*1-Inputs!$E$37+1))/1</f>
        <v>5.76</v>
      </c>
      <c r="AC8" s="13" t="n">
        <f aca="false">Inputs!$E$34*(1+Inputs!$E$36)^(AC$5-1)*MAX(0,MIN(1,AC$4*1-Inputs!$E$37+1))/1</f>
        <v>5.76</v>
      </c>
      <c r="AD8" s="13" t="n">
        <f aca="false">Inputs!$E$34*(1+Inputs!$E$36)^(AD$5-1)*MAX(0,MIN(1,AD$4*1-Inputs!$E$37+1))/1</f>
        <v>5.76</v>
      </c>
      <c r="AE8" s="13" t="n">
        <f aca="false">Inputs!$E$34*(1+Inputs!$E$36)^(AE$5-1)*MAX(0,MIN(1,AE$4*1-Inputs!$E$37+1))/1</f>
        <v>5.76</v>
      </c>
      <c r="AF8" s="13" t="n">
        <f aca="false">Inputs!$E$34*(1+Inputs!$E$36)^(AF$5-1)*MAX(0,MIN(1,AF$4*1-Inputs!$E$37+1))/1</f>
        <v>5.76</v>
      </c>
      <c r="AG8" s="13" t="n">
        <f aca="false">Inputs!$E$34*(1+Inputs!$E$36)^(AG$5-1)*MAX(0,MIN(1,AG$4*1-Inputs!$E$37+1))/1</f>
        <v>5.76</v>
      </c>
      <c r="AH8" s="13" t="n">
        <f aca="false">Inputs!$E$34*(1+Inputs!$E$36)^(AH$5-1)*MAX(0,MIN(1,AH$4*1-Inputs!$E$37+1))/1</f>
        <v>5.76</v>
      </c>
      <c r="AI8" s="13" t="n">
        <f aca="false">Inputs!$E$34*(1+Inputs!$E$36)^(AI$5-1)*MAX(0,MIN(1,AI$4*1-Inputs!$E$37+1))/1</f>
        <v>5.76</v>
      </c>
      <c r="AJ8" s="13" t="n">
        <f aca="false">Inputs!$E$34*(1+Inputs!$E$36)^(AJ$5-1)*MAX(0,MIN(1,AJ$4*1-Inputs!$E$37+1))/1</f>
        <v>5.76</v>
      </c>
      <c r="AK8" s="13" t="n">
        <f aca="false">Inputs!$E$34*(1+Inputs!$E$36)^(AK$5-1)*MAX(0,MIN(1,AK$4*1-Inputs!$E$37+1))/1</f>
        <v>5.76</v>
      </c>
      <c r="AL8" s="13" t="n">
        <f aca="false">Inputs!$E$34*(1+Inputs!$E$36)^(AL$5-1)*MAX(0,MIN(1,AL$4*1-Inputs!$E$37+1))/1</f>
        <v>5.76</v>
      </c>
    </row>
    <row r="9" customFormat="false" ht="15" hidden="false" customHeight="false" outlineLevel="0" collapsed="false">
      <c r="A9" s="11" t="s">
        <v>230</v>
      </c>
      <c r="C9" s="13" t="n">
        <f aca="false">Inputs!$E$38*(1+Inputs!$E$40)^(C$5-1)*MAX(0,MIN(1,C$4*1-Inputs!$E$41+1))/1</f>
        <v>12</v>
      </c>
      <c r="D9" s="13" t="n">
        <f aca="false">Inputs!$E$38*(1+Inputs!$E$40)^(D$5-1)*MAX(0,MIN(1,D$4*1-Inputs!$E$41+1))/1</f>
        <v>12</v>
      </c>
      <c r="E9" s="13" t="n">
        <f aca="false">Inputs!$E$38*(1+Inputs!$E$40)^(E$5-1)*MAX(0,MIN(1,E$4*1-Inputs!$E$41+1))/1</f>
        <v>12</v>
      </c>
      <c r="F9" s="13" t="n">
        <f aca="false">Inputs!$E$38*(1+Inputs!$E$40)^(F$5-1)*MAX(0,MIN(1,F$4*1-Inputs!$E$41+1))/1</f>
        <v>12</v>
      </c>
      <c r="G9" s="13" t="n">
        <f aca="false">Inputs!$E$38*(1+Inputs!$E$40)^(G$5-1)*MAX(0,MIN(1,G$4*1-Inputs!$E$41+1))/1</f>
        <v>12</v>
      </c>
      <c r="H9" s="13" t="n">
        <f aca="false">Inputs!$E$38*(1+Inputs!$E$40)^(H$5-1)*MAX(0,MIN(1,H$4*1-Inputs!$E$41+1))/1</f>
        <v>12</v>
      </c>
      <c r="I9" s="13" t="n">
        <f aca="false">Inputs!$E$38*(1+Inputs!$E$40)^(I$5-1)*MAX(0,MIN(1,I$4*1-Inputs!$E$41+1))/1</f>
        <v>12</v>
      </c>
      <c r="J9" s="13" t="n">
        <f aca="false">Inputs!$E$38*(1+Inputs!$E$40)^(J$5-1)*MAX(0,MIN(1,J$4*1-Inputs!$E$41+1))/1</f>
        <v>12</v>
      </c>
      <c r="K9" s="13" t="n">
        <f aca="false">Inputs!$E$38*(1+Inputs!$E$40)^(K$5-1)*MAX(0,MIN(1,K$4*1-Inputs!$E$41+1))/1</f>
        <v>12</v>
      </c>
      <c r="L9" s="13" t="n">
        <f aca="false">Inputs!$E$38*(1+Inputs!$E$40)^(L$5-1)*MAX(0,MIN(1,L$4*1-Inputs!$E$41+1))/1</f>
        <v>12</v>
      </c>
      <c r="M9" s="13" t="n">
        <f aca="false">Inputs!$E$38*(1+Inputs!$E$40)^(M$5-1)*MAX(0,MIN(1,M$4*1-Inputs!$E$41+1))/1</f>
        <v>12</v>
      </c>
      <c r="N9" s="13" t="n">
        <f aca="false">Inputs!$E$38*(1+Inputs!$E$40)^(N$5-1)*MAX(0,MIN(1,N$4*1-Inputs!$E$41+1))/1</f>
        <v>12</v>
      </c>
      <c r="O9" s="13" t="n">
        <f aca="false">Inputs!$E$38*(1+Inputs!$E$40)^(O$5-1)*MAX(0,MIN(1,O$4*1-Inputs!$E$41+1))/1</f>
        <v>15.6</v>
      </c>
      <c r="P9" s="13" t="n">
        <f aca="false">Inputs!$E$38*(1+Inputs!$E$40)^(P$5-1)*MAX(0,MIN(1,P$4*1-Inputs!$E$41+1))/1</f>
        <v>15.6</v>
      </c>
      <c r="Q9" s="13" t="n">
        <f aca="false">Inputs!$E$38*(1+Inputs!$E$40)^(Q$5-1)*MAX(0,MIN(1,Q$4*1-Inputs!$E$41+1))/1</f>
        <v>15.6</v>
      </c>
      <c r="R9" s="13" t="n">
        <f aca="false">Inputs!$E$38*(1+Inputs!$E$40)^(R$5-1)*MAX(0,MIN(1,R$4*1-Inputs!$E$41+1))/1</f>
        <v>15.6</v>
      </c>
      <c r="S9" s="13" t="n">
        <f aca="false">Inputs!$E$38*(1+Inputs!$E$40)^(S$5-1)*MAX(0,MIN(1,S$4*1-Inputs!$E$41+1))/1</f>
        <v>15.6</v>
      </c>
      <c r="T9" s="13" t="n">
        <f aca="false">Inputs!$E$38*(1+Inputs!$E$40)^(T$5-1)*MAX(0,MIN(1,T$4*1-Inputs!$E$41+1))/1</f>
        <v>15.6</v>
      </c>
      <c r="U9" s="13" t="n">
        <f aca="false">Inputs!$E$38*(1+Inputs!$E$40)^(U$5-1)*MAX(0,MIN(1,U$4*1-Inputs!$E$41+1))/1</f>
        <v>15.6</v>
      </c>
      <c r="V9" s="13" t="n">
        <f aca="false">Inputs!$E$38*(1+Inputs!$E$40)^(V$5-1)*MAX(0,MIN(1,V$4*1-Inputs!$E$41+1))/1</f>
        <v>15.6</v>
      </c>
      <c r="W9" s="13" t="n">
        <f aca="false">Inputs!$E$38*(1+Inputs!$E$40)^(W$5-1)*MAX(0,MIN(1,W$4*1-Inputs!$E$41+1))/1</f>
        <v>15.6</v>
      </c>
      <c r="X9" s="13" t="n">
        <f aca="false">Inputs!$E$38*(1+Inputs!$E$40)^(X$5-1)*MAX(0,MIN(1,X$4*1-Inputs!$E$41+1))/1</f>
        <v>15.6</v>
      </c>
      <c r="Y9" s="13" t="n">
        <f aca="false">Inputs!$E$38*(1+Inputs!$E$40)^(Y$5-1)*MAX(0,MIN(1,Y$4*1-Inputs!$E$41+1))/1</f>
        <v>15.6</v>
      </c>
      <c r="Z9" s="13" t="n">
        <f aca="false">Inputs!$E$38*(1+Inputs!$E$40)^(Z$5-1)*MAX(0,MIN(1,Z$4*1-Inputs!$E$41+1))/1</f>
        <v>15.6</v>
      </c>
      <c r="AA9" s="13" t="n">
        <f aca="false">Inputs!$E$38*(1+Inputs!$E$40)^(AA$5-1)*MAX(0,MIN(1,AA$4*1-Inputs!$E$41+1))/1</f>
        <v>20.28</v>
      </c>
      <c r="AB9" s="13" t="n">
        <f aca="false">Inputs!$E$38*(1+Inputs!$E$40)^(AB$5-1)*MAX(0,MIN(1,AB$4*1-Inputs!$E$41+1))/1</f>
        <v>20.28</v>
      </c>
      <c r="AC9" s="13" t="n">
        <f aca="false">Inputs!$E$38*(1+Inputs!$E$40)^(AC$5-1)*MAX(0,MIN(1,AC$4*1-Inputs!$E$41+1))/1</f>
        <v>20.28</v>
      </c>
      <c r="AD9" s="13" t="n">
        <f aca="false">Inputs!$E$38*(1+Inputs!$E$40)^(AD$5-1)*MAX(0,MIN(1,AD$4*1-Inputs!$E$41+1))/1</f>
        <v>20.28</v>
      </c>
      <c r="AE9" s="13" t="n">
        <f aca="false">Inputs!$E$38*(1+Inputs!$E$40)^(AE$5-1)*MAX(0,MIN(1,AE$4*1-Inputs!$E$41+1))/1</f>
        <v>20.28</v>
      </c>
      <c r="AF9" s="13" t="n">
        <f aca="false">Inputs!$E$38*(1+Inputs!$E$40)^(AF$5-1)*MAX(0,MIN(1,AF$4*1-Inputs!$E$41+1))/1</f>
        <v>20.28</v>
      </c>
      <c r="AG9" s="13" t="n">
        <f aca="false">Inputs!$E$38*(1+Inputs!$E$40)^(AG$5-1)*MAX(0,MIN(1,AG$4*1-Inputs!$E$41+1))/1</f>
        <v>20.28</v>
      </c>
      <c r="AH9" s="13" t="n">
        <f aca="false">Inputs!$E$38*(1+Inputs!$E$40)^(AH$5-1)*MAX(0,MIN(1,AH$4*1-Inputs!$E$41+1))/1</f>
        <v>20.28</v>
      </c>
      <c r="AI9" s="13" t="n">
        <f aca="false">Inputs!$E$38*(1+Inputs!$E$40)^(AI$5-1)*MAX(0,MIN(1,AI$4*1-Inputs!$E$41+1))/1</f>
        <v>20.28</v>
      </c>
      <c r="AJ9" s="13" t="n">
        <f aca="false">Inputs!$E$38*(1+Inputs!$E$40)^(AJ$5-1)*MAX(0,MIN(1,AJ$4*1-Inputs!$E$41+1))/1</f>
        <v>20.28</v>
      </c>
      <c r="AK9" s="13" t="n">
        <f aca="false">Inputs!$E$38*(1+Inputs!$E$40)^(AK$5-1)*MAX(0,MIN(1,AK$4*1-Inputs!$E$41+1))/1</f>
        <v>20.28</v>
      </c>
      <c r="AL9" s="13" t="n">
        <f aca="false">Inputs!$E$38*(1+Inputs!$E$40)^(AL$5-1)*MAX(0,MIN(1,AL$4*1-Inputs!$E$41+1))/1</f>
        <v>20.28</v>
      </c>
    </row>
    <row r="10" customFormat="false" ht="15" hidden="false" customHeight="false" outlineLevel="0" collapsed="false">
      <c r="A10" s="11" t="s">
        <v>231</v>
      </c>
      <c r="C10" s="13" t="n">
        <f aca="false">Inputs!$E$42*(1+Inputs!$E$44)^(C$5-1)*MAX(0,MIN(1,C$4*1-Inputs!$E$45+1))/1</f>
        <v>2</v>
      </c>
      <c r="D10" s="13" t="n">
        <f aca="false">Inputs!$E$42*(1+Inputs!$E$44)^(D$5-1)*MAX(0,MIN(1,D$4*1-Inputs!$E$45+1))/1</f>
        <v>2</v>
      </c>
      <c r="E10" s="13" t="n">
        <f aca="false">Inputs!$E$42*(1+Inputs!$E$44)^(E$5-1)*MAX(0,MIN(1,E$4*1-Inputs!$E$45+1))/1</f>
        <v>2</v>
      </c>
      <c r="F10" s="13" t="n">
        <f aca="false">Inputs!$E$42*(1+Inputs!$E$44)^(F$5-1)*MAX(0,MIN(1,F$4*1-Inputs!$E$45+1))/1</f>
        <v>2</v>
      </c>
      <c r="G10" s="13" t="n">
        <f aca="false">Inputs!$E$42*(1+Inputs!$E$44)^(G$5-1)*MAX(0,MIN(1,G$4*1-Inputs!$E$45+1))/1</f>
        <v>2</v>
      </c>
      <c r="H10" s="13" t="n">
        <f aca="false">Inputs!$E$42*(1+Inputs!$E$44)^(H$5-1)*MAX(0,MIN(1,H$4*1-Inputs!$E$45+1))/1</f>
        <v>2</v>
      </c>
      <c r="I10" s="13" t="n">
        <f aca="false">Inputs!$E$42*(1+Inputs!$E$44)^(I$5-1)*MAX(0,MIN(1,I$4*1-Inputs!$E$45+1))/1</f>
        <v>2</v>
      </c>
      <c r="J10" s="13" t="n">
        <f aca="false">Inputs!$E$42*(1+Inputs!$E$44)^(J$5-1)*MAX(0,MIN(1,J$4*1-Inputs!$E$45+1))/1</f>
        <v>2</v>
      </c>
      <c r="K10" s="13" t="n">
        <f aca="false">Inputs!$E$42*(1+Inputs!$E$44)^(K$5-1)*MAX(0,MIN(1,K$4*1-Inputs!$E$45+1))/1</f>
        <v>2</v>
      </c>
      <c r="L10" s="13" t="n">
        <f aca="false">Inputs!$E$42*(1+Inputs!$E$44)^(L$5-1)*MAX(0,MIN(1,L$4*1-Inputs!$E$45+1))/1</f>
        <v>2</v>
      </c>
      <c r="M10" s="13" t="n">
        <f aca="false">Inputs!$E$42*(1+Inputs!$E$44)^(M$5-1)*MAX(0,MIN(1,M$4*1-Inputs!$E$45+1))/1</f>
        <v>2</v>
      </c>
      <c r="N10" s="13" t="n">
        <f aca="false">Inputs!$E$42*(1+Inputs!$E$44)^(N$5-1)*MAX(0,MIN(1,N$4*1-Inputs!$E$45+1))/1</f>
        <v>2</v>
      </c>
      <c r="O10" s="13" t="n">
        <f aca="false">Inputs!$E$42*(1+Inputs!$E$44)^(O$5-1)*MAX(0,MIN(1,O$4*1-Inputs!$E$45+1))/1</f>
        <v>2.4</v>
      </c>
      <c r="P10" s="13" t="n">
        <f aca="false">Inputs!$E$42*(1+Inputs!$E$44)^(P$5-1)*MAX(0,MIN(1,P$4*1-Inputs!$E$45+1))/1</f>
        <v>2.4</v>
      </c>
      <c r="Q10" s="13" t="n">
        <f aca="false">Inputs!$E$42*(1+Inputs!$E$44)^(Q$5-1)*MAX(0,MIN(1,Q$4*1-Inputs!$E$45+1))/1</f>
        <v>2.4</v>
      </c>
      <c r="R10" s="13" t="n">
        <f aca="false">Inputs!$E$42*(1+Inputs!$E$44)^(R$5-1)*MAX(0,MIN(1,R$4*1-Inputs!$E$45+1))/1</f>
        <v>2.4</v>
      </c>
      <c r="S10" s="13" t="n">
        <f aca="false">Inputs!$E$42*(1+Inputs!$E$44)^(S$5-1)*MAX(0,MIN(1,S$4*1-Inputs!$E$45+1))/1</f>
        <v>2.4</v>
      </c>
      <c r="T10" s="13" t="n">
        <f aca="false">Inputs!$E$42*(1+Inputs!$E$44)^(T$5-1)*MAX(0,MIN(1,T$4*1-Inputs!$E$45+1))/1</f>
        <v>2.4</v>
      </c>
      <c r="U10" s="13" t="n">
        <f aca="false">Inputs!$E$42*(1+Inputs!$E$44)^(U$5-1)*MAX(0,MIN(1,U$4*1-Inputs!$E$45+1))/1</f>
        <v>2.4</v>
      </c>
      <c r="V10" s="13" t="n">
        <f aca="false">Inputs!$E$42*(1+Inputs!$E$44)^(V$5-1)*MAX(0,MIN(1,V$4*1-Inputs!$E$45+1))/1</f>
        <v>2.4</v>
      </c>
      <c r="W10" s="13" t="n">
        <f aca="false">Inputs!$E$42*(1+Inputs!$E$44)^(W$5-1)*MAX(0,MIN(1,W$4*1-Inputs!$E$45+1))/1</f>
        <v>2.4</v>
      </c>
      <c r="X10" s="13" t="n">
        <f aca="false">Inputs!$E$42*(1+Inputs!$E$44)^(X$5-1)*MAX(0,MIN(1,X$4*1-Inputs!$E$45+1))/1</f>
        <v>2.4</v>
      </c>
      <c r="Y10" s="13" t="n">
        <f aca="false">Inputs!$E$42*(1+Inputs!$E$44)^(Y$5-1)*MAX(0,MIN(1,Y$4*1-Inputs!$E$45+1))/1</f>
        <v>2.4</v>
      </c>
      <c r="Z10" s="13" t="n">
        <f aca="false">Inputs!$E$42*(1+Inputs!$E$44)^(Z$5-1)*MAX(0,MIN(1,Z$4*1-Inputs!$E$45+1))/1</f>
        <v>2.4</v>
      </c>
      <c r="AA10" s="13" t="n">
        <f aca="false">Inputs!$E$42*(1+Inputs!$E$44)^(AA$5-1)*MAX(0,MIN(1,AA$4*1-Inputs!$E$45+1))/1</f>
        <v>2.88</v>
      </c>
      <c r="AB10" s="13" t="n">
        <f aca="false">Inputs!$E$42*(1+Inputs!$E$44)^(AB$5-1)*MAX(0,MIN(1,AB$4*1-Inputs!$E$45+1))/1</f>
        <v>2.88</v>
      </c>
      <c r="AC10" s="13" t="n">
        <f aca="false">Inputs!$E$42*(1+Inputs!$E$44)^(AC$5-1)*MAX(0,MIN(1,AC$4*1-Inputs!$E$45+1))/1</f>
        <v>2.88</v>
      </c>
      <c r="AD10" s="13" t="n">
        <f aca="false">Inputs!$E$42*(1+Inputs!$E$44)^(AD$5-1)*MAX(0,MIN(1,AD$4*1-Inputs!$E$45+1))/1</f>
        <v>2.88</v>
      </c>
      <c r="AE10" s="13" t="n">
        <f aca="false">Inputs!$E$42*(1+Inputs!$E$44)^(AE$5-1)*MAX(0,MIN(1,AE$4*1-Inputs!$E$45+1))/1</f>
        <v>2.88</v>
      </c>
      <c r="AF10" s="13" t="n">
        <f aca="false">Inputs!$E$42*(1+Inputs!$E$44)^(AF$5-1)*MAX(0,MIN(1,AF$4*1-Inputs!$E$45+1))/1</f>
        <v>2.88</v>
      </c>
      <c r="AG10" s="13" t="n">
        <f aca="false">Inputs!$E$42*(1+Inputs!$E$44)^(AG$5-1)*MAX(0,MIN(1,AG$4*1-Inputs!$E$45+1))/1</f>
        <v>2.88</v>
      </c>
      <c r="AH10" s="13" t="n">
        <f aca="false">Inputs!$E$42*(1+Inputs!$E$44)^(AH$5-1)*MAX(0,MIN(1,AH$4*1-Inputs!$E$45+1))/1</f>
        <v>2.88</v>
      </c>
      <c r="AI10" s="13" t="n">
        <f aca="false">Inputs!$E$42*(1+Inputs!$E$44)^(AI$5-1)*MAX(0,MIN(1,AI$4*1-Inputs!$E$45+1))/1</f>
        <v>2.88</v>
      </c>
      <c r="AJ10" s="13" t="n">
        <f aca="false">Inputs!$E$42*(1+Inputs!$E$44)^(AJ$5-1)*MAX(0,MIN(1,AJ$4*1-Inputs!$E$45+1))/1</f>
        <v>2.88</v>
      </c>
      <c r="AK10" s="13" t="n">
        <f aca="false">Inputs!$E$42*(1+Inputs!$E$44)^(AK$5-1)*MAX(0,MIN(1,AK$4*1-Inputs!$E$45+1))/1</f>
        <v>2.88</v>
      </c>
      <c r="AL10" s="13" t="n">
        <f aca="false">Inputs!$E$42*(1+Inputs!$E$44)^(AL$5-1)*MAX(0,MIN(1,AL$4*1-Inputs!$E$45+1))/1</f>
        <v>2.88</v>
      </c>
    </row>
    <row r="11" customFormat="false" ht="15" hidden="false" customHeight="false" outlineLevel="0" collapsed="false">
      <c r="A11" s="11" t="s">
        <v>232</v>
      </c>
      <c r="C11" s="13" t="n">
        <f aca="false">Inputs!$E$46*(1+Inputs!$E$48)^(C$5-1)*MAX(0,MIN(1,C$4*1-Inputs!$E$49+1))/1</f>
        <v>3</v>
      </c>
      <c r="D11" s="13" t="n">
        <f aca="false">Inputs!$E$46*(1+Inputs!$E$48)^(D$5-1)*MAX(0,MIN(1,D$4*1-Inputs!$E$49+1))/1</f>
        <v>3</v>
      </c>
      <c r="E11" s="13" t="n">
        <f aca="false">Inputs!$E$46*(1+Inputs!$E$48)^(E$5-1)*MAX(0,MIN(1,E$4*1-Inputs!$E$49+1))/1</f>
        <v>3</v>
      </c>
      <c r="F11" s="13" t="n">
        <f aca="false">Inputs!$E$46*(1+Inputs!$E$48)^(F$5-1)*MAX(0,MIN(1,F$4*1-Inputs!$E$49+1))/1</f>
        <v>3</v>
      </c>
      <c r="G11" s="13" t="n">
        <f aca="false">Inputs!$E$46*(1+Inputs!$E$48)^(G$5-1)*MAX(0,MIN(1,G$4*1-Inputs!$E$49+1))/1</f>
        <v>3</v>
      </c>
      <c r="H11" s="13" t="n">
        <f aca="false">Inputs!$E$46*(1+Inputs!$E$48)^(H$5-1)*MAX(0,MIN(1,H$4*1-Inputs!$E$49+1))/1</f>
        <v>3</v>
      </c>
      <c r="I11" s="13" t="n">
        <f aca="false">Inputs!$E$46*(1+Inputs!$E$48)^(I$5-1)*MAX(0,MIN(1,I$4*1-Inputs!$E$49+1))/1</f>
        <v>3</v>
      </c>
      <c r="J11" s="13" t="n">
        <f aca="false">Inputs!$E$46*(1+Inputs!$E$48)^(J$5-1)*MAX(0,MIN(1,J$4*1-Inputs!$E$49+1))/1</f>
        <v>3</v>
      </c>
      <c r="K11" s="13" t="n">
        <f aca="false">Inputs!$E$46*(1+Inputs!$E$48)^(K$5-1)*MAX(0,MIN(1,K$4*1-Inputs!$E$49+1))/1</f>
        <v>3</v>
      </c>
      <c r="L11" s="13" t="n">
        <f aca="false">Inputs!$E$46*(1+Inputs!$E$48)^(L$5-1)*MAX(0,MIN(1,L$4*1-Inputs!$E$49+1))/1</f>
        <v>3</v>
      </c>
      <c r="M11" s="13" t="n">
        <f aca="false">Inputs!$E$46*(1+Inputs!$E$48)^(M$5-1)*MAX(0,MIN(1,M$4*1-Inputs!$E$49+1))/1</f>
        <v>3</v>
      </c>
      <c r="N11" s="13" t="n">
        <f aca="false">Inputs!$E$46*(1+Inputs!$E$48)^(N$5-1)*MAX(0,MIN(1,N$4*1-Inputs!$E$49+1))/1</f>
        <v>3</v>
      </c>
      <c r="O11" s="13" t="n">
        <f aca="false">Inputs!$E$46*(1+Inputs!$E$48)^(O$5-1)*MAX(0,MIN(1,O$4*1-Inputs!$E$49+1))/1</f>
        <v>3.45</v>
      </c>
      <c r="P11" s="13" t="n">
        <f aca="false">Inputs!$E$46*(1+Inputs!$E$48)^(P$5-1)*MAX(0,MIN(1,P$4*1-Inputs!$E$49+1))/1</f>
        <v>3.45</v>
      </c>
      <c r="Q11" s="13" t="n">
        <f aca="false">Inputs!$E$46*(1+Inputs!$E$48)^(Q$5-1)*MAX(0,MIN(1,Q$4*1-Inputs!$E$49+1))/1</f>
        <v>3.45</v>
      </c>
      <c r="R11" s="13" t="n">
        <f aca="false">Inputs!$E$46*(1+Inputs!$E$48)^(R$5-1)*MAX(0,MIN(1,R$4*1-Inputs!$E$49+1))/1</f>
        <v>3.45</v>
      </c>
      <c r="S11" s="13" t="n">
        <f aca="false">Inputs!$E$46*(1+Inputs!$E$48)^(S$5-1)*MAX(0,MIN(1,S$4*1-Inputs!$E$49+1))/1</f>
        <v>3.45</v>
      </c>
      <c r="T11" s="13" t="n">
        <f aca="false">Inputs!$E$46*(1+Inputs!$E$48)^(T$5-1)*MAX(0,MIN(1,T$4*1-Inputs!$E$49+1))/1</f>
        <v>3.45</v>
      </c>
      <c r="U11" s="13" t="n">
        <f aca="false">Inputs!$E$46*(1+Inputs!$E$48)^(U$5-1)*MAX(0,MIN(1,U$4*1-Inputs!$E$49+1))/1</f>
        <v>3.45</v>
      </c>
      <c r="V11" s="13" t="n">
        <f aca="false">Inputs!$E$46*(1+Inputs!$E$48)^(V$5-1)*MAX(0,MIN(1,V$4*1-Inputs!$E$49+1))/1</f>
        <v>3.45</v>
      </c>
      <c r="W11" s="13" t="n">
        <f aca="false">Inputs!$E$46*(1+Inputs!$E$48)^(W$5-1)*MAX(0,MIN(1,W$4*1-Inputs!$E$49+1))/1</f>
        <v>3.45</v>
      </c>
      <c r="X11" s="13" t="n">
        <f aca="false">Inputs!$E$46*(1+Inputs!$E$48)^(X$5-1)*MAX(0,MIN(1,X$4*1-Inputs!$E$49+1))/1</f>
        <v>3.45</v>
      </c>
      <c r="Y11" s="13" t="n">
        <f aca="false">Inputs!$E$46*(1+Inputs!$E$48)^(Y$5-1)*MAX(0,MIN(1,Y$4*1-Inputs!$E$49+1))/1</f>
        <v>3.45</v>
      </c>
      <c r="Z11" s="13" t="n">
        <f aca="false">Inputs!$E$46*(1+Inputs!$E$48)^(Z$5-1)*MAX(0,MIN(1,Z$4*1-Inputs!$E$49+1))/1</f>
        <v>3.45</v>
      </c>
      <c r="AA11" s="13" t="n">
        <f aca="false">Inputs!$E$46*(1+Inputs!$E$48)^(AA$5-1)*MAX(0,MIN(1,AA$4*1-Inputs!$E$49+1))/1</f>
        <v>3.9675</v>
      </c>
      <c r="AB11" s="13" t="n">
        <f aca="false">Inputs!$E$46*(1+Inputs!$E$48)^(AB$5-1)*MAX(0,MIN(1,AB$4*1-Inputs!$E$49+1))/1</f>
        <v>3.9675</v>
      </c>
      <c r="AC11" s="13" t="n">
        <f aca="false">Inputs!$E$46*(1+Inputs!$E$48)^(AC$5-1)*MAX(0,MIN(1,AC$4*1-Inputs!$E$49+1))/1</f>
        <v>3.9675</v>
      </c>
      <c r="AD11" s="13" t="n">
        <f aca="false">Inputs!$E$46*(1+Inputs!$E$48)^(AD$5-1)*MAX(0,MIN(1,AD$4*1-Inputs!$E$49+1))/1</f>
        <v>3.9675</v>
      </c>
      <c r="AE11" s="13" t="n">
        <f aca="false">Inputs!$E$46*(1+Inputs!$E$48)^(AE$5-1)*MAX(0,MIN(1,AE$4*1-Inputs!$E$49+1))/1</f>
        <v>3.9675</v>
      </c>
      <c r="AF11" s="13" t="n">
        <f aca="false">Inputs!$E$46*(1+Inputs!$E$48)^(AF$5-1)*MAX(0,MIN(1,AF$4*1-Inputs!$E$49+1))/1</f>
        <v>3.9675</v>
      </c>
      <c r="AG11" s="13" t="n">
        <f aca="false">Inputs!$E$46*(1+Inputs!$E$48)^(AG$5-1)*MAX(0,MIN(1,AG$4*1-Inputs!$E$49+1))/1</f>
        <v>3.9675</v>
      </c>
      <c r="AH11" s="13" t="n">
        <f aca="false">Inputs!$E$46*(1+Inputs!$E$48)^(AH$5-1)*MAX(0,MIN(1,AH$4*1-Inputs!$E$49+1))/1</f>
        <v>3.9675</v>
      </c>
      <c r="AI11" s="13" t="n">
        <f aca="false">Inputs!$E$46*(1+Inputs!$E$48)^(AI$5-1)*MAX(0,MIN(1,AI$4*1-Inputs!$E$49+1))/1</f>
        <v>3.9675</v>
      </c>
      <c r="AJ11" s="13" t="n">
        <f aca="false">Inputs!$E$46*(1+Inputs!$E$48)^(AJ$5-1)*MAX(0,MIN(1,AJ$4*1-Inputs!$E$49+1))/1</f>
        <v>3.9675</v>
      </c>
      <c r="AK11" s="13" t="n">
        <f aca="false">Inputs!$E$46*(1+Inputs!$E$48)^(AK$5-1)*MAX(0,MIN(1,AK$4*1-Inputs!$E$49+1))/1</f>
        <v>3.9675</v>
      </c>
      <c r="AL11" s="13" t="n">
        <f aca="false">Inputs!$E$46*(1+Inputs!$E$48)^(AL$5-1)*MAX(0,MIN(1,AL$4*1-Inputs!$E$49+1))/1</f>
        <v>3.9675</v>
      </c>
    </row>
    <row r="12" customFormat="false" ht="15" hidden="false" customHeight="false" outlineLevel="0" collapsed="false">
      <c r="A12" s="4" t="s">
        <v>233</v>
      </c>
      <c r="C12" s="36" t="n">
        <f aca="false">C8+C9+C10+C11</f>
        <v>21</v>
      </c>
      <c r="D12" s="36" t="n">
        <f aca="false">D8+D9+D10+D11</f>
        <v>21</v>
      </c>
      <c r="E12" s="36" t="n">
        <f aca="false">E8+E9+E10+E11</f>
        <v>21</v>
      </c>
      <c r="F12" s="36" t="n">
        <f aca="false">F8+F9+F10+F11</f>
        <v>21</v>
      </c>
      <c r="G12" s="36" t="n">
        <f aca="false">G8+G9+G10+G11</f>
        <v>21</v>
      </c>
      <c r="H12" s="36" t="n">
        <f aca="false">H8+H9+H10+H11</f>
        <v>21</v>
      </c>
      <c r="I12" s="36" t="n">
        <f aca="false">I8+I9+I10+I11</f>
        <v>21</v>
      </c>
      <c r="J12" s="36" t="n">
        <f aca="false">J8+J9+J10+J11</f>
        <v>21</v>
      </c>
      <c r="K12" s="36" t="n">
        <f aca="false">K8+K9+K10+K11</f>
        <v>21</v>
      </c>
      <c r="L12" s="36" t="n">
        <f aca="false">L8+L9+L10+L11</f>
        <v>21</v>
      </c>
      <c r="M12" s="36" t="n">
        <f aca="false">M8+M9+M10+M11</f>
        <v>21</v>
      </c>
      <c r="N12" s="36" t="n">
        <f aca="false">N8+N9+N10+N11</f>
        <v>21</v>
      </c>
      <c r="O12" s="36" t="n">
        <f aca="false">O8+O9+O10+O11</f>
        <v>26.25</v>
      </c>
      <c r="P12" s="36" t="n">
        <f aca="false">P8+P9+P10+P11</f>
        <v>26.25</v>
      </c>
      <c r="Q12" s="36" t="n">
        <f aca="false">Q8+Q9+Q10+Q11</f>
        <v>26.25</v>
      </c>
      <c r="R12" s="36" t="n">
        <f aca="false">R8+R9+R10+R11</f>
        <v>26.25</v>
      </c>
      <c r="S12" s="36" t="n">
        <f aca="false">S8+S9+S10+S11</f>
        <v>26.25</v>
      </c>
      <c r="T12" s="36" t="n">
        <f aca="false">T8+T9+T10+T11</f>
        <v>26.25</v>
      </c>
      <c r="U12" s="36" t="n">
        <f aca="false">U8+U9+U10+U11</f>
        <v>26.25</v>
      </c>
      <c r="V12" s="36" t="n">
        <f aca="false">V8+V9+V10+V11</f>
        <v>26.25</v>
      </c>
      <c r="W12" s="36" t="n">
        <f aca="false">W8+W9+W10+W11</f>
        <v>26.25</v>
      </c>
      <c r="X12" s="36" t="n">
        <f aca="false">X8+X9+X10+X11</f>
        <v>26.25</v>
      </c>
      <c r="Y12" s="36" t="n">
        <f aca="false">Y8+Y9+Y10+Y11</f>
        <v>26.25</v>
      </c>
      <c r="Z12" s="36" t="n">
        <f aca="false">Z8+Z9+Z10+Z11</f>
        <v>26.25</v>
      </c>
      <c r="AA12" s="36" t="n">
        <f aca="false">AA8+AA9+AA10+AA11</f>
        <v>32.8875</v>
      </c>
      <c r="AB12" s="36" t="n">
        <f aca="false">AB8+AB9+AB10+AB11</f>
        <v>32.8875</v>
      </c>
      <c r="AC12" s="36" t="n">
        <f aca="false">AC8+AC9+AC10+AC11</f>
        <v>32.8875</v>
      </c>
      <c r="AD12" s="36" t="n">
        <f aca="false">AD8+AD9+AD10+AD11</f>
        <v>32.8875</v>
      </c>
      <c r="AE12" s="36" t="n">
        <f aca="false">AE8+AE9+AE10+AE11</f>
        <v>32.8875</v>
      </c>
      <c r="AF12" s="36" t="n">
        <f aca="false">AF8+AF9+AF10+AF11</f>
        <v>32.8875</v>
      </c>
      <c r="AG12" s="36" t="n">
        <f aca="false">AG8+AG9+AG10+AG11</f>
        <v>32.8875</v>
      </c>
      <c r="AH12" s="36" t="n">
        <f aca="false">AH8+AH9+AH10+AH11</f>
        <v>32.8875</v>
      </c>
      <c r="AI12" s="36" t="n">
        <f aca="false">AI8+AI9+AI10+AI11</f>
        <v>32.8875</v>
      </c>
      <c r="AJ12" s="36" t="n">
        <f aca="false">AJ8+AJ9+AJ10+AJ11</f>
        <v>32.8875</v>
      </c>
      <c r="AK12" s="36" t="n">
        <f aca="false">AK8+AK9+AK10+AK11</f>
        <v>32.8875</v>
      </c>
      <c r="AL12" s="36" t="n">
        <f aca="false">AL8+AL9+AL10+AL11</f>
        <v>32.8875</v>
      </c>
    </row>
    <row r="14" customFormat="false" ht="15" hidden="false" customHeight="false" outlineLevel="0" collapsed="false">
      <c r="A14" s="7" t="s">
        <v>234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customFormat="false" ht="15" hidden="false" customHeight="false" outlineLevel="0" collapsed="false">
      <c r="A15" s="11" t="s">
        <v>235</v>
      </c>
      <c r="C15" s="22" t="n">
        <f aca="false">-C8*Inputs!$E$35/12*1*(1+Inputs!$E$50)*(1+Inputs!$E$51)^(C$5-1)</f>
        <v>-64000</v>
      </c>
      <c r="D15" s="22" t="n">
        <f aca="false">-D8*Inputs!$E$35/12*1*(1+Inputs!$E$50)*(1+Inputs!$E$51)^(D$5-1)</f>
        <v>-64000</v>
      </c>
      <c r="E15" s="22" t="n">
        <f aca="false">-E8*Inputs!$E$35/12*1*(1+Inputs!$E$50)*(1+Inputs!$E$51)^(E$5-1)</f>
        <v>-64000</v>
      </c>
      <c r="F15" s="22" t="n">
        <f aca="false">-F8*Inputs!$E$35/12*1*(1+Inputs!$E$50)*(1+Inputs!$E$51)^(F$5-1)</f>
        <v>-64000</v>
      </c>
      <c r="G15" s="22" t="n">
        <f aca="false">-G8*Inputs!$E$35/12*1*(1+Inputs!$E$50)*(1+Inputs!$E$51)^(G$5-1)</f>
        <v>-64000</v>
      </c>
      <c r="H15" s="22" t="n">
        <f aca="false">-H8*Inputs!$E$35/12*1*(1+Inputs!$E$50)*(1+Inputs!$E$51)^(H$5-1)</f>
        <v>-64000</v>
      </c>
      <c r="I15" s="22" t="n">
        <f aca="false">-I8*Inputs!$E$35/12*1*(1+Inputs!$E$50)*(1+Inputs!$E$51)^(I$5-1)</f>
        <v>-64000</v>
      </c>
      <c r="J15" s="22" t="n">
        <f aca="false">-J8*Inputs!$E$35/12*1*(1+Inputs!$E$50)*(1+Inputs!$E$51)^(J$5-1)</f>
        <v>-64000</v>
      </c>
      <c r="K15" s="22" t="n">
        <f aca="false">-K8*Inputs!$E$35/12*1*(1+Inputs!$E$50)*(1+Inputs!$E$51)^(K$5-1)</f>
        <v>-64000</v>
      </c>
      <c r="L15" s="22" t="n">
        <f aca="false">-L8*Inputs!$E$35/12*1*(1+Inputs!$E$50)*(1+Inputs!$E$51)^(L$5-1)</f>
        <v>-64000</v>
      </c>
      <c r="M15" s="22" t="n">
        <f aca="false">-M8*Inputs!$E$35/12*1*(1+Inputs!$E$50)*(1+Inputs!$E$51)^(M$5-1)</f>
        <v>-64000</v>
      </c>
      <c r="N15" s="22" t="n">
        <f aca="false">-N8*Inputs!$E$35/12*1*(1+Inputs!$E$50)*(1+Inputs!$E$51)^(N$5-1)</f>
        <v>-64000</v>
      </c>
      <c r="O15" s="22" t="n">
        <f aca="false">-O8*Inputs!$E$35/12*1*(1+Inputs!$E$50)*(1+Inputs!$E$51)^(O$5-1)</f>
        <v>-79104</v>
      </c>
      <c r="P15" s="22" t="n">
        <f aca="false">-P8*Inputs!$E$35/12*1*(1+Inputs!$E$50)*(1+Inputs!$E$51)^(P$5-1)</f>
        <v>-79104</v>
      </c>
      <c r="Q15" s="22" t="n">
        <f aca="false">-Q8*Inputs!$E$35/12*1*(1+Inputs!$E$50)*(1+Inputs!$E$51)^(Q$5-1)</f>
        <v>-79104</v>
      </c>
      <c r="R15" s="22" t="n">
        <f aca="false">-R8*Inputs!$E$35/12*1*(1+Inputs!$E$50)*(1+Inputs!$E$51)^(R$5-1)</f>
        <v>-79104</v>
      </c>
      <c r="S15" s="22" t="n">
        <f aca="false">-S8*Inputs!$E$35/12*1*(1+Inputs!$E$50)*(1+Inputs!$E$51)^(S$5-1)</f>
        <v>-79104</v>
      </c>
      <c r="T15" s="22" t="n">
        <f aca="false">-T8*Inputs!$E$35/12*1*(1+Inputs!$E$50)*(1+Inputs!$E$51)^(T$5-1)</f>
        <v>-79104</v>
      </c>
      <c r="U15" s="22" t="n">
        <f aca="false">-U8*Inputs!$E$35/12*1*(1+Inputs!$E$50)*(1+Inputs!$E$51)^(U$5-1)</f>
        <v>-79104</v>
      </c>
      <c r="V15" s="22" t="n">
        <f aca="false">-V8*Inputs!$E$35/12*1*(1+Inputs!$E$50)*(1+Inputs!$E$51)^(V$5-1)</f>
        <v>-79104</v>
      </c>
      <c r="W15" s="22" t="n">
        <f aca="false">-W8*Inputs!$E$35/12*1*(1+Inputs!$E$50)*(1+Inputs!$E$51)^(W$5-1)</f>
        <v>-79104</v>
      </c>
      <c r="X15" s="22" t="n">
        <f aca="false">-X8*Inputs!$E$35/12*1*(1+Inputs!$E$50)*(1+Inputs!$E$51)^(X$5-1)</f>
        <v>-79104</v>
      </c>
      <c r="Y15" s="22" t="n">
        <f aca="false">-Y8*Inputs!$E$35/12*1*(1+Inputs!$E$50)*(1+Inputs!$E$51)^(Y$5-1)</f>
        <v>-79104</v>
      </c>
      <c r="Z15" s="22" t="n">
        <f aca="false">-Z8*Inputs!$E$35/12*1*(1+Inputs!$E$50)*(1+Inputs!$E$51)^(Z$5-1)</f>
        <v>-79104</v>
      </c>
      <c r="AA15" s="22" t="n">
        <f aca="false">-AA8*Inputs!$E$35/12*1*(1+Inputs!$E$50)*(1+Inputs!$E$51)^(AA$5-1)</f>
        <v>-97772.544</v>
      </c>
      <c r="AB15" s="22" t="n">
        <f aca="false">-AB8*Inputs!$E$35/12*1*(1+Inputs!$E$50)*(1+Inputs!$E$51)^(AB$5-1)</f>
        <v>-97772.544</v>
      </c>
      <c r="AC15" s="22" t="n">
        <f aca="false">-AC8*Inputs!$E$35/12*1*(1+Inputs!$E$50)*(1+Inputs!$E$51)^(AC$5-1)</f>
        <v>-97772.544</v>
      </c>
      <c r="AD15" s="22" t="n">
        <f aca="false">-AD8*Inputs!$E$35/12*1*(1+Inputs!$E$50)*(1+Inputs!$E$51)^(AD$5-1)</f>
        <v>-97772.544</v>
      </c>
      <c r="AE15" s="22" t="n">
        <f aca="false">-AE8*Inputs!$E$35/12*1*(1+Inputs!$E$50)*(1+Inputs!$E$51)^(AE$5-1)</f>
        <v>-97772.544</v>
      </c>
      <c r="AF15" s="22" t="n">
        <f aca="false">-AF8*Inputs!$E$35/12*1*(1+Inputs!$E$50)*(1+Inputs!$E$51)^(AF$5-1)</f>
        <v>-97772.544</v>
      </c>
      <c r="AG15" s="22" t="n">
        <f aca="false">-AG8*Inputs!$E$35/12*1*(1+Inputs!$E$50)*(1+Inputs!$E$51)^(AG$5-1)</f>
        <v>-97772.544</v>
      </c>
      <c r="AH15" s="22" t="n">
        <f aca="false">-AH8*Inputs!$E$35/12*1*(1+Inputs!$E$50)*(1+Inputs!$E$51)^(AH$5-1)</f>
        <v>-97772.544</v>
      </c>
      <c r="AI15" s="22" t="n">
        <f aca="false">-AI8*Inputs!$E$35/12*1*(1+Inputs!$E$50)*(1+Inputs!$E$51)^(AI$5-1)</f>
        <v>-97772.544</v>
      </c>
      <c r="AJ15" s="22" t="n">
        <f aca="false">-AJ8*Inputs!$E$35/12*1*(1+Inputs!$E$50)*(1+Inputs!$E$51)^(AJ$5-1)</f>
        <v>-97772.544</v>
      </c>
      <c r="AK15" s="22" t="n">
        <f aca="false">-AK8*Inputs!$E$35/12*1*(1+Inputs!$E$50)*(1+Inputs!$E$51)^(AK$5-1)</f>
        <v>-97772.544</v>
      </c>
      <c r="AL15" s="22" t="n">
        <f aca="false">-AL8*Inputs!$E$35/12*1*(1+Inputs!$E$50)*(1+Inputs!$E$51)^(AL$5-1)</f>
        <v>-97772.544</v>
      </c>
    </row>
    <row r="16" customFormat="false" ht="15" hidden="false" customHeight="false" outlineLevel="0" collapsed="false">
      <c r="A16" s="11" t="s">
        <v>236</v>
      </c>
      <c r="C16" s="22" t="n">
        <f aca="false">-C9*Inputs!$E$39/12*1*(1+Inputs!$E$50)*(1+Inputs!$E$51)^(C$5-1)</f>
        <v>-114000</v>
      </c>
      <c r="D16" s="22" t="n">
        <f aca="false">-D9*Inputs!$E$39/12*1*(1+Inputs!$E$50)*(1+Inputs!$E$51)^(D$5-1)</f>
        <v>-114000</v>
      </c>
      <c r="E16" s="22" t="n">
        <f aca="false">-E9*Inputs!$E$39/12*1*(1+Inputs!$E$50)*(1+Inputs!$E$51)^(E$5-1)</f>
        <v>-114000</v>
      </c>
      <c r="F16" s="22" t="n">
        <f aca="false">-F9*Inputs!$E$39/12*1*(1+Inputs!$E$50)*(1+Inputs!$E$51)^(F$5-1)</f>
        <v>-114000</v>
      </c>
      <c r="G16" s="22" t="n">
        <f aca="false">-G9*Inputs!$E$39/12*1*(1+Inputs!$E$50)*(1+Inputs!$E$51)^(G$5-1)</f>
        <v>-114000</v>
      </c>
      <c r="H16" s="22" t="n">
        <f aca="false">-H9*Inputs!$E$39/12*1*(1+Inputs!$E$50)*(1+Inputs!$E$51)^(H$5-1)</f>
        <v>-114000</v>
      </c>
      <c r="I16" s="22" t="n">
        <f aca="false">-I9*Inputs!$E$39/12*1*(1+Inputs!$E$50)*(1+Inputs!$E$51)^(I$5-1)</f>
        <v>-114000</v>
      </c>
      <c r="J16" s="22" t="n">
        <f aca="false">-J9*Inputs!$E$39/12*1*(1+Inputs!$E$50)*(1+Inputs!$E$51)^(J$5-1)</f>
        <v>-114000</v>
      </c>
      <c r="K16" s="22" t="n">
        <f aca="false">-K9*Inputs!$E$39/12*1*(1+Inputs!$E$50)*(1+Inputs!$E$51)^(K$5-1)</f>
        <v>-114000</v>
      </c>
      <c r="L16" s="22" t="n">
        <f aca="false">-L9*Inputs!$E$39/12*1*(1+Inputs!$E$50)*(1+Inputs!$E$51)^(L$5-1)</f>
        <v>-114000</v>
      </c>
      <c r="M16" s="22" t="n">
        <f aca="false">-M9*Inputs!$E$39/12*1*(1+Inputs!$E$50)*(1+Inputs!$E$51)^(M$5-1)</f>
        <v>-114000</v>
      </c>
      <c r="N16" s="22" t="n">
        <f aca="false">-N9*Inputs!$E$39/12*1*(1+Inputs!$E$50)*(1+Inputs!$E$51)^(N$5-1)</f>
        <v>-114000</v>
      </c>
      <c r="O16" s="22" t="n">
        <f aca="false">-O9*Inputs!$E$39/12*1*(1+Inputs!$E$50)*(1+Inputs!$E$51)^(O$5-1)</f>
        <v>-152646</v>
      </c>
      <c r="P16" s="22" t="n">
        <f aca="false">-P9*Inputs!$E$39/12*1*(1+Inputs!$E$50)*(1+Inputs!$E$51)^(P$5-1)</f>
        <v>-152646</v>
      </c>
      <c r="Q16" s="22" t="n">
        <f aca="false">-Q9*Inputs!$E$39/12*1*(1+Inputs!$E$50)*(1+Inputs!$E$51)^(Q$5-1)</f>
        <v>-152646</v>
      </c>
      <c r="R16" s="22" t="n">
        <f aca="false">-R9*Inputs!$E$39/12*1*(1+Inputs!$E$50)*(1+Inputs!$E$51)^(R$5-1)</f>
        <v>-152646</v>
      </c>
      <c r="S16" s="22" t="n">
        <f aca="false">-S9*Inputs!$E$39/12*1*(1+Inputs!$E$50)*(1+Inputs!$E$51)^(S$5-1)</f>
        <v>-152646</v>
      </c>
      <c r="T16" s="22" t="n">
        <f aca="false">-T9*Inputs!$E$39/12*1*(1+Inputs!$E$50)*(1+Inputs!$E$51)^(T$5-1)</f>
        <v>-152646</v>
      </c>
      <c r="U16" s="22" t="n">
        <f aca="false">-U9*Inputs!$E$39/12*1*(1+Inputs!$E$50)*(1+Inputs!$E$51)^(U$5-1)</f>
        <v>-152646</v>
      </c>
      <c r="V16" s="22" t="n">
        <f aca="false">-V9*Inputs!$E$39/12*1*(1+Inputs!$E$50)*(1+Inputs!$E$51)^(V$5-1)</f>
        <v>-152646</v>
      </c>
      <c r="W16" s="22" t="n">
        <f aca="false">-W9*Inputs!$E$39/12*1*(1+Inputs!$E$50)*(1+Inputs!$E$51)^(W$5-1)</f>
        <v>-152646</v>
      </c>
      <c r="X16" s="22" t="n">
        <f aca="false">-X9*Inputs!$E$39/12*1*(1+Inputs!$E$50)*(1+Inputs!$E$51)^(X$5-1)</f>
        <v>-152646</v>
      </c>
      <c r="Y16" s="22" t="n">
        <f aca="false">-Y9*Inputs!$E$39/12*1*(1+Inputs!$E$50)*(1+Inputs!$E$51)^(Y$5-1)</f>
        <v>-152646</v>
      </c>
      <c r="Z16" s="22" t="n">
        <f aca="false">-Z9*Inputs!$E$39/12*1*(1+Inputs!$E$50)*(1+Inputs!$E$51)^(Z$5-1)</f>
        <v>-152646</v>
      </c>
      <c r="AA16" s="22" t="n">
        <f aca="false">-AA9*Inputs!$E$39/12*1*(1+Inputs!$E$50)*(1+Inputs!$E$51)^(AA$5-1)</f>
        <v>-204392.994</v>
      </c>
      <c r="AB16" s="22" t="n">
        <f aca="false">-AB9*Inputs!$E$39/12*1*(1+Inputs!$E$50)*(1+Inputs!$E$51)^(AB$5-1)</f>
        <v>-204392.994</v>
      </c>
      <c r="AC16" s="22" t="n">
        <f aca="false">-AC9*Inputs!$E$39/12*1*(1+Inputs!$E$50)*(1+Inputs!$E$51)^(AC$5-1)</f>
        <v>-204392.994</v>
      </c>
      <c r="AD16" s="22" t="n">
        <f aca="false">-AD9*Inputs!$E$39/12*1*(1+Inputs!$E$50)*(1+Inputs!$E$51)^(AD$5-1)</f>
        <v>-204392.994</v>
      </c>
      <c r="AE16" s="22" t="n">
        <f aca="false">-AE9*Inputs!$E$39/12*1*(1+Inputs!$E$50)*(1+Inputs!$E$51)^(AE$5-1)</f>
        <v>-204392.994</v>
      </c>
      <c r="AF16" s="22" t="n">
        <f aca="false">-AF9*Inputs!$E$39/12*1*(1+Inputs!$E$50)*(1+Inputs!$E$51)^(AF$5-1)</f>
        <v>-204392.994</v>
      </c>
      <c r="AG16" s="22" t="n">
        <f aca="false">-AG9*Inputs!$E$39/12*1*(1+Inputs!$E$50)*(1+Inputs!$E$51)^(AG$5-1)</f>
        <v>-204392.994</v>
      </c>
      <c r="AH16" s="22" t="n">
        <f aca="false">-AH9*Inputs!$E$39/12*1*(1+Inputs!$E$50)*(1+Inputs!$E$51)^(AH$5-1)</f>
        <v>-204392.994</v>
      </c>
      <c r="AI16" s="22" t="n">
        <f aca="false">-AI9*Inputs!$E$39/12*1*(1+Inputs!$E$50)*(1+Inputs!$E$51)^(AI$5-1)</f>
        <v>-204392.994</v>
      </c>
      <c r="AJ16" s="22" t="n">
        <f aca="false">-AJ9*Inputs!$E$39/12*1*(1+Inputs!$E$50)*(1+Inputs!$E$51)^(AJ$5-1)</f>
        <v>-204392.994</v>
      </c>
      <c r="AK16" s="22" t="n">
        <f aca="false">-AK9*Inputs!$E$39/12*1*(1+Inputs!$E$50)*(1+Inputs!$E$51)^(AK$5-1)</f>
        <v>-204392.994</v>
      </c>
      <c r="AL16" s="22" t="n">
        <f aca="false">-AL9*Inputs!$E$39/12*1*(1+Inputs!$E$50)*(1+Inputs!$E$51)^(AL$5-1)</f>
        <v>-204392.994</v>
      </c>
    </row>
    <row r="17" customFormat="false" ht="15" hidden="false" customHeight="false" outlineLevel="0" collapsed="false">
      <c r="A17" s="11" t="s">
        <v>237</v>
      </c>
      <c r="C17" s="22" t="n">
        <f aca="false">-C10*Inputs!$E$43/12*1*(1+Inputs!$E$50)*(1+Inputs!$E$51)^(C$5-1)</f>
        <v>-17000</v>
      </c>
      <c r="D17" s="22" t="n">
        <f aca="false">-D10*Inputs!$E$43/12*1*(1+Inputs!$E$50)*(1+Inputs!$E$51)^(D$5-1)</f>
        <v>-17000</v>
      </c>
      <c r="E17" s="22" t="n">
        <f aca="false">-E10*Inputs!$E$43/12*1*(1+Inputs!$E$50)*(1+Inputs!$E$51)^(E$5-1)</f>
        <v>-17000</v>
      </c>
      <c r="F17" s="22" t="n">
        <f aca="false">-F10*Inputs!$E$43/12*1*(1+Inputs!$E$50)*(1+Inputs!$E$51)^(F$5-1)</f>
        <v>-17000</v>
      </c>
      <c r="G17" s="22" t="n">
        <f aca="false">-G10*Inputs!$E$43/12*1*(1+Inputs!$E$50)*(1+Inputs!$E$51)^(G$5-1)</f>
        <v>-17000</v>
      </c>
      <c r="H17" s="22" t="n">
        <f aca="false">-H10*Inputs!$E$43/12*1*(1+Inputs!$E$50)*(1+Inputs!$E$51)^(H$5-1)</f>
        <v>-17000</v>
      </c>
      <c r="I17" s="22" t="n">
        <f aca="false">-I10*Inputs!$E$43/12*1*(1+Inputs!$E$50)*(1+Inputs!$E$51)^(I$5-1)</f>
        <v>-17000</v>
      </c>
      <c r="J17" s="22" t="n">
        <f aca="false">-J10*Inputs!$E$43/12*1*(1+Inputs!$E$50)*(1+Inputs!$E$51)^(J$5-1)</f>
        <v>-17000</v>
      </c>
      <c r="K17" s="22" t="n">
        <f aca="false">-K10*Inputs!$E$43/12*1*(1+Inputs!$E$50)*(1+Inputs!$E$51)^(K$5-1)</f>
        <v>-17000</v>
      </c>
      <c r="L17" s="22" t="n">
        <f aca="false">-L10*Inputs!$E$43/12*1*(1+Inputs!$E$50)*(1+Inputs!$E$51)^(L$5-1)</f>
        <v>-17000</v>
      </c>
      <c r="M17" s="22" t="n">
        <f aca="false">-M10*Inputs!$E$43/12*1*(1+Inputs!$E$50)*(1+Inputs!$E$51)^(M$5-1)</f>
        <v>-17000</v>
      </c>
      <c r="N17" s="22" t="n">
        <f aca="false">-N10*Inputs!$E$43/12*1*(1+Inputs!$E$50)*(1+Inputs!$E$51)^(N$5-1)</f>
        <v>-17000</v>
      </c>
      <c r="O17" s="22" t="n">
        <f aca="false">-O10*Inputs!$E$43/12*1*(1+Inputs!$E$50)*(1+Inputs!$E$51)^(O$5-1)</f>
        <v>-21012</v>
      </c>
      <c r="P17" s="22" t="n">
        <f aca="false">-P10*Inputs!$E$43/12*1*(1+Inputs!$E$50)*(1+Inputs!$E$51)^(P$5-1)</f>
        <v>-21012</v>
      </c>
      <c r="Q17" s="22" t="n">
        <f aca="false">-Q10*Inputs!$E$43/12*1*(1+Inputs!$E$50)*(1+Inputs!$E$51)^(Q$5-1)</f>
        <v>-21012</v>
      </c>
      <c r="R17" s="22" t="n">
        <f aca="false">-R10*Inputs!$E$43/12*1*(1+Inputs!$E$50)*(1+Inputs!$E$51)^(R$5-1)</f>
        <v>-21012</v>
      </c>
      <c r="S17" s="22" t="n">
        <f aca="false">-S10*Inputs!$E$43/12*1*(1+Inputs!$E$50)*(1+Inputs!$E$51)^(S$5-1)</f>
        <v>-21012</v>
      </c>
      <c r="T17" s="22" t="n">
        <f aca="false">-T10*Inputs!$E$43/12*1*(1+Inputs!$E$50)*(1+Inputs!$E$51)^(T$5-1)</f>
        <v>-21012</v>
      </c>
      <c r="U17" s="22" t="n">
        <f aca="false">-U10*Inputs!$E$43/12*1*(1+Inputs!$E$50)*(1+Inputs!$E$51)^(U$5-1)</f>
        <v>-21012</v>
      </c>
      <c r="V17" s="22" t="n">
        <f aca="false">-V10*Inputs!$E$43/12*1*(1+Inputs!$E$50)*(1+Inputs!$E$51)^(V$5-1)</f>
        <v>-21012</v>
      </c>
      <c r="W17" s="22" t="n">
        <f aca="false">-W10*Inputs!$E$43/12*1*(1+Inputs!$E$50)*(1+Inputs!$E$51)^(W$5-1)</f>
        <v>-21012</v>
      </c>
      <c r="X17" s="22" t="n">
        <f aca="false">-X10*Inputs!$E$43/12*1*(1+Inputs!$E$50)*(1+Inputs!$E$51)^(X$5-1)</f>
        <v>-21012</v>
      </c>
      <c r="Y17" s="22" t="n">
        <f aca="false">-Y10*Inputs!$E$43/12*1*(1+Inputs!$E$50)*(1+Inputs!$E$51)^(Y$5-1)</f>
        <v>-21012</v>
      </c>
      <c r="Z17" s="22" t="n">
        <f aca="false">-Z10*Inputs!$E$43/12*1*(1+Inputs!$E$50)*(1+Inputs!$E$51)^(Z$5-1)</f>
        <v>-21012</v>
      </c>
      <c r="AA17" s="22" t="n">
        <f aca="false">-AA10*Inputs!$E$43/12*1*(1+Inputs!$E$50)*(1+Inputs!$E$51)^(AA$5-1)</f>
        <v>-25970.832</v>
      </c>
      <c r="AB17" s="22" t="n">
        <f aca="false">-AB10*Inputs!$E$43/12*1*(1+Inputs!$E$50)*(1+Inputs!$E$51)^(AB$5-1)</f>
        <v>-25970.832</v>
      </c>
      <c r="AC17" s="22" t="n">
        <f aca="false">-AC10*Inputs!$E$43/12*1*(1+Inputs!$E$50)*(1+Inputs!$E$51)^(AC$5-1)</f>
        <v>-25970.832</v>
      </c>
      <c r="AD17" s="22" t="n">
        <f aca="false">-AD10*Inputs!$E$43/12*1*(1+Inputs!$E$50)*(1+Inputs!$E$51)^(AD$5-1)</f>
        <v>-25970.832</v>
      </c>
      <c r="AE17" s="22" t="n">
        <f aca="false">-AE10*Inputs!$E$43/12*1*(1+Inputs!$E$50)*(1+Inputs!$E$51)^(AE$5-1)</f>
        <v>-25970.832</v>
      </c>
      <c r="AF17" s="22" t="n">
        <f aca="false">-AF10*Inputs!$E$43/12*1*(1+Inputs!$E$50)*(1+Inputs!$E$51)^(AF$5-1)</f>
        <v>-25970.832</v>
      </c>
      <c r="AG17" s="22" t="n">
        <f aca="false">-AG10*Inputs!$E$43/12*1*(1+Inputs!$E$50)*(1+Inputs!$E$51)^(AG$5-1)</f>
        <v>-25970.832</v>
      </c>
      <c r="AH17" s="22" t="n">
        <f aca="false">-AH10*Inputs!$E$43/12*1*(1+Inputs!$E$50)*(1+Inputs!$E$51)^(AH$5-1)</f>
        <v>-25970.832</v>
      </c>
      <c r="AI17" s="22" t="n">
        <f aca="false">-AI10*Inputs!$E$43/12*1*(1+Inputs!$E$50)*(1+Inputs!$E$51)^(AI$5-1)</f>
        <v>-25970.832</v>
      </c>
      <c r="AJ17" s="22" t="n">
        <f aca="false">-AJ10*Inputs!$E$43/12*1*(1+Inputs!$E$50)*(1+Inputs!$E$51)^(AJ$5-1)</f>
        <v>-25970.832</v>
      </c>
      <c r="AK17" s="22" t="n">
        <f aca="false">-AK10*Inputs!$E$43/12*1*(1+Inputs!$E$50)*(1+Inputs!$E$51)^(AK$5-1)</f>
        <v>-25970.832</v>
      </c>
      <c r="AL17" s="22" t="n">
        <f aca="false">-AL10*Inputs!$E$43/12*1*(1+Inputs!$E$50)*(1+Inputs!$E$51)^(AL$5-1)</f>
        <v>-25970.832</v>
      </c>
    </row>
    <row r="18" customFormat="false" ht="15" hidden="false" customHeight="false" outlineLevel="0" collapsed="false">
      <c r="A18" s="11" t="s">
        <v>238</v>
      </c>
      <c r="C18" s="22" t="n">
        <f aca="false">-C11*Inputs!$E$47/12*1*(1+Inputs!$E$50)*(1+Inputs!$E$51)^(C$5-1)</f>
        <v>-19500</v>
      </c>
      <c r="D18" s="22" t="n">
        <f aca="false">-D11*Inputs!$E$47/12*1*(1+Inputs!$E$50)*(1+Inputs!$E$51)^(D$5-1)</f>
        <v>-19500</v>
      </c>
      <c r="E18" s="22" t="n">
        <f aca="false">-E11*Inputs!$E$47/12*1*(1+Inputs!$E$50)*(1+Inputs!$E$51)^(E$5-1)</f>
        <v>-19500</v>
      </c>
      <c r="F18" s="22" t="n">
        <f aca="false">-F11*Inputs!$E$47/12*1*(1+Inputs!$E$50)*(1+Inputs!$E$51)^(F$5-1)</f>
        <v>-19500</v>
      </c>
      <c r="G18" s="22" t="n">
        <f aca="false">-G11*Inputs!$E$47/12*1*(1+Inputs!$E$50)*(1+Inputs!$E$51)^(G$5-1)</f>
        <v>-19500</v>
      </c>
      <c r="H18" s="22" t="n">
        <f aca="false">-H11*Inputs!$E$47/12*1*(1+Inputs!$E$50)*(1+Inputs!$E$51)^(H$5-1)</f>
        <v>-19500</v>
      </c>
      <c r="I18" s="22" t="n">
        <f aca="false">-I11*Inputs!$E$47/12*1*(1+Inputs!$E$50)*(1+Inputs!$E$51)^(I$5-1)</f>
        <v>-19500</v>
      </c>
      <c r="J18" s="22" t="n">
        <f aca="false">-J11*Inputs!$E$47/12*1*(1+Inputs!$E$50)*(1+Inputs!$E$51)^(J$5-1)</f>
        <v>-19500</v>
      </c>
      <c r="K18" s="22" t="n">
        <f aca="false">-K11*Inputs!$E$47/12*1*(1+Inputs!$E$50)*(1+Inputs!$E$51)^(K$5-1)</f>
        <v>-19500</v>
      </c>
      <c r="L18" s="22" t="n">
        <f aca="false">-L11*Inputs!$E$47/12*1*(1+Inputs!$E$50)*(1+Inputs!$E$51)^(L$5-1)</f>
        <v>-19500</v>
      </c>
      <c r="M18" s="22" t="n">
        <f aca="false">-M11*Inputs!$E$47/12*1*(1+Inputs!$E$50)*(1+Inputs!$E$51)^(M$5-1)</f>
        <v>-19500</v>
      </c>
      <c r="N18" s="22" t="n">
        <f aca="false">-N11*Inputs!$E$47/12*1*(1+Inputs!$E$50)*(1+Inputs!$E$51)^(N$5-1)</f>
        <v>-19500</v>
      </c>
      <c r="O18" s="22" t="n">
        <f aca="false">-O11*Inputs!$E$47/12*1*(1+Inputs!$E$50)*(1+Inputs!$E$51)^(O$5-1)</f>
        <v>-23097.75</v>
      </c>
      <c r="P18" s="22" t="n">
        <f aca="false">-P11*Inputs!$E$47/12*1*(1+Inputs!$E$50)*(1+Inputs!$E$51)^(P$5-1)</f>
        <v>-23097.75</v>
      </c>
      <c r="Q18" s="22" t="n">
        <f aca="false">-Q11*Inputs!$E$47/12*1*(1+Inputs!$E$50)*(1+Inputs!$E$51)^(Q$5-1)</f>
        <v>-23097.75</v>
      </c>
      <c r="R18" s="22" t="n">
        <f aca="false">-R11*Inputs!$E$47/12*1*(1+Inputs!$E$50)*(1+Inputs!$E$51)^(R$5-1)</f>
        <v>-23097.75</v>
      </c>
      <c r="S18" s="22" t="n">
        <f aca="false">-S11*Inputs!$E$47/12*1*(1+Inputs!$E$50)*(1+Inputs!$E$51)^(S$5-1)</f>
        <v>-23097.75</v>
      </c>
      <c r="T18" s="22" t="n">
        <f aca="false">-T11*Inputs!$E$47/12*1*(1+Inputs!$E$50)*(1+Inputs!$E$51)^(T$5-1)</f>
        <v>-23097.75</v>
      </c>
      <c r="U18" s="22" t="n">
        <f aca="false">-U11*Inputs!$E$47/12*1*(1+Inputs!$E$50)*(1+Inputs!$E$51)^(U$5-1)</f>
        <v>-23097.75</v>
      </c>
      <c r="V18" s="22" t="n">
        <f aca="false">-V11*Inputs!$E$47/12*1*(1+Inputs!$E$50)*(1+Inputs!$E$51)^(V$5-1)</f>
        <v>-23097.75</v>
      </c>
      <c r="W18" s="22" t="n">
        <f aca="false">-W11*Inputs!$E$47/12*1*(1+Inputs!$E$50)*(1+Inputs!$E$51)^(W$5-1)</f>
        <v>-23097.75</v>
      </c>
      <c r="X18" s="22" t="n">
        <f aca="false">-X11*Inputs!$E$47/12*1*(1+Inputs!$E$50)*(1+Inputs!$E$51)^(X$5-1)</f>
        <v>-23097.75</v>
      </c>
      <c r="Y18" s="22" t="n">
        <f aca="false">-Y11*Inputs!$E$47/12*1*(1+Inputs!$E$50)*(1+Inputs!$E$51)^(Y$5-1)</f>
        <v>-23097.75</v>
      </c>
      <c r="Z18" s="22" t="n">
        <f aca="false">-Z11*Inputs!$E$47/12*1*(1+Inputs!$E$50)*(1+Inputs!$E$51)^(Z$5-1)</f>
        <v>-23097.75</v>
      </c>
      <c r="AA18" s="22" t="n">
        <f aca="false">-AA11*Inputs!$E$47/12*1*(1+Inputs!$E$50)*(1+Inputs!$E$51)^(AA$5-1)</f>
        <v>-27359.284875</v>
      </c>
      <c r="AB18" s="22" t="n">
        <f aca="false">-AB11*Inputs!$E$47/12*1*(1+Inputs!$E$50)*(1+Inputs!$E$51)^(AB$5-1)</f>
        <v>-27359.284875</v>
      </c>
      <c r="AC18" s="22" t="n">
        <f aca="false">-AC11*Inputs!$E$47/12*1*(1+Inputs!$E$50)*(1+Inputs!$E$51)^(AC$5-1)</f>
        <v>-27359.284875</v>
      </c>
      <c r="AD18" s="22" t="n">
        <f aca="false">-AD11*Inputs!$E$47/12*1*(1+Inputs!$E$50)*(1+Inputs!$E$51)^(AD$5-1)</f>
        <v>-27359.284875</v>
      </c>
      <c r="AE18" s="22" t="n">
        <f aca="false">-AE11*Inputs!$E$47/12*1*(1+Inputs!$E$50)*(1+Inputs!$E$51)^(AE$5-1)</f>
        <v>-27359.284875</v>
      </c>
      <c r="AF18" s="22" t="n">
        <f aca="false">-AF11*Inputs!$E$47/12*1*(1+Inputs!$E$50)*(1+Inputs!$E$51)^(AF$5-1)</f>
        <v>-27359.284875</v>
      </c>
      <c r="AG18" s="22" t="n">
        <f aca="false">-AG11*Inputs!$E$47/12*1*(1+Inputs!$E$50)*(1+Inputs!$E$51)^(AG$5-1)</f>
        <v>-27359.284875</v>
      </c>
      <c r="AH18" s="22" t="n">
        <f aca="false">-AH11*Inputs!$E$47/12*1*(1+Inputs!$E$50)*(1+Inputs!$E$51)^(AH$5-1)</f>
        <v>-27359.284875</v>
      </c>
      <c r="AI18" s="22" t="n">
        <f aca="false">-AI11*Inputs!$E$47/12*1*(1+Inputs!$E$50)*(1+Inputs!$E$51)^(AI$5-1)</f>
        <v>-27359.284875</v>
      </c>
      <c r="AJ18" s="22" t="n">
        <f aca="false">-AJ11*Inputs!$E$47/12*1*(1+Inputs!$E$50)*(1+Inputs!$E$51)^(AJ$5-1)</f>
        <v>-27359.284875</v>
      </c>
      <c r="AK18" s="22" t="n">
        <f aca="false">-AK11*Inputs!$E$47/12*1*(1+Inputs!$E$50)*(1+Inputs!$E$51)^(AK$5-1)</f>
        <v>-27359.284875</v>
      </c>
      <c r="AL18" s="22" t="n">
        <f aca="false">-AL11*Inputs!$E$47/12*1*(1+Inputs!$E$50)*(1+Inputs!$E$51)^(AL$5-1)</f>
        <v>-27359.284875</v>
      </c>
    </row>
    <row r="19" customFormat="false" ht="15" hidden="false" customHeight="false" outlineLevel="0" collapsed="false">
      <c r="A19" s="4" t="s">
        <v>239</v>
      </c>
      <c r="C19" s="34" t="n">
        <f aca="false">C15+C16+C17+C18</f>
        <v>-214500</v>
      </c>
      <c r="D19" s="34" t="n">
        <f aca="false">D15+D16+D17+D18</f>
        <v>-214500</v>
      </c>
      <c r="E19" s="34" t="n">
        <f aca="false">E15+E16+E17+E18</f>
        <v>-214500</v>
      </c>
      <c r="F19" s="34" t="n">
        <f aca="false">F15+F16+F17+F18</f>
        <v>-214500</v>
      </c>
      <c r="G19" s="34" t="n">
        <f aca="false">G15+G16+G17+G18</f>
        <v>-214500</v>
      </c>
      <c r="H19" s="34" t="n">
        <f aca="false">H15+H16+H17+H18</f>
        <v>-214500</v>
      </c>
      <c r="I19" s="34" t="n">
        <f aca="false">I15+I16+I17+I18</f>
        <v>-214500</v>
      </c>
      <c r="J19" s="34" t="n">
        <f aca="false">J15+J16+J17+J18</f>
        <v>-214500</v>
      </c>
      <c r="K19" s="34" t="n">
        <f aca="false">K15+K16+K17+K18</f>
        <v>-214500</v>
      </c>
      <c r="L19" s="34" t="n">
        <f aca="false">L15+L16+L17+L18</f>
        <v>-214500</v>
      </c>
      <c r="M19" s="34" t="n">
        <f aca="false">M15+M16+M17+M18</f>
        <v>-214500</v>
      </c>
      <c r="N19" s="34" t="n">
        <f aca="false">N15+N16+N17+N18</f>
        <v>-214500</v>
      </c>
      <c r="O19" s="34" t="n">
        <f aca="false">O15+O16+O17+O18</f>
        <v>-275859.75</v>
      </c>
      <c r="P19" s="34" t="n">
        <f aca="false">P15+P16+P17+P18</f>
        <v>-275859.75</v>
      </c>
      <c r="Q19" s="34" t="n">
        <f aca="false">Q15+Q16+Q17+Q18</f>
        <v>-275859.75</v>
      </c>
      <c r="R19" s="34" t="n">
        <f aca="false">R15+R16+R17+R18</f>
        <v>-275859.75</v>
      </c>
      <c r="S19" s="34" t="n">
        <f aca="false">S15+S16+S17+S18</f>
        <v>-275859.75</v>
      </c>
      <c r="T19" s="34" t="n">
        <f aca="false">T15+T16+T17+T18</f>
        <v>-275859.75</v>
      </c>
      <c r="U19" s="34" t="n">
        <f aca="false">U15+U16+U17+U18</f>
        <v>-275859.75</v>
      </c>
      <c r="V19" s="34" t="n">
        <f aca="false">V15+V16+V17+V18</f>
        <v>-275859.75</v>
      </c>
      <c r="W19" s="34" t="n">
        <f aca="false">W15+W16+W17+W18</f>
        <v>-275859.75</v>
      </c>
      <c r="X19" s="34" t="n">
        <f aca="false">X15+X16+X17+X18</f>
        <v>-275859.75</v>
      </c>
      <c r="Y19" s="34" t="n">
        <f aca="false">Y15+Y16+Y17+Y18</f>
        <v>-275859.75</v>
      </c>
      <c r="Z19" s="34" t="n">
        <f aca="false">Z15+Z16+Z17+Z18</f>
        <v>-275859.75</v>
      </c>
      <c r="AA19" s="34" t="n">
        <f aca="false">AA15+AA16+AA17+AA18</f>
        <v>-355495.654875</v>
      </c>
      <c r="AB19" s="34" t="n">
        <f aca="false">AB15+AB16+AB17+AB18</f>
        <v>-355495.654875</v>
      </c>
      <c r="AC19" s="34" t="n">
        <f aca="false">AC15+AC16+AC17+AC18</f>
        <v>-355495.654875</v>
      </c>
      <c r="AD19" s="34" t="n">
        <f aca="false">AD15+AD16+AD17+AD18</f>
        <v>-355495.654875</v>
      </c>
      <c r="AE19" s="34" t="n">
        <f aca="false">AE15+AE16+AE17+AE18</f>
        <v>-355495.654875</v>
      </c>
      <c r="AF19" s="34" t="n">
        <f aca="false">AF15+AF16+AF17+AF18</f>
        <v>-355495.654875</v>
      </c>
      <c r="AG19" s="34" t="n">
        <f aca="false">AG15+AG16+AG17+AG18</f>
        <v>-355495.654875</v>
      </c>
      <c r="AH19" s="34" t="n">
        <f aca="false">AH15+AH16+AH17+AH18</f>
        <v>-355495.654875</v>
      </c>
      <c r="AI19" s="34" t="n">
        <f aca="false">AI15+AI16+AI17+AI18</f>
        <v>-355495.654875</v>
      </c>
      <c r="AJ19" s="34" t="n">
        <f aca="false">AJ15+AJ16+AJ17+AJ18</f>
        <v>-355495.654875</v>
      </c>
      <c r="AK19" s="34" t="n">
        <f aca="false">AK15+AK16+AK17+AK18</f>
        <v>-355495.654875</v>
      </c>
      <c r="AL19" s="34" t="n">
        <f aca="false">AL15+AL16+AL17+AL18</f>
        <v>-355495.654875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240</v>
      </c>
    </row>
    <row r="3" customFormat="false" ht="15" hidden="false" customHeight="false" outlineLevel="0" collapsed="false">
      <c r="A3" s="24" t="s">
        <v>241</v>
      </c>
      <c r="B3" s="24" t="s">
        <v>242</v>
      </c>
      <c r="C3" s="24" t="s">
        <v>243</v>
      </c>
    </row>
    <row r="4" customFormat="false" ht="15" hidden="false" customHeight="false" outlineLevel="0" collapsed="false">
      <c r="A4" s="11" t="s">
        <v>244</v>
      </c>
      <c r="B4" s="4" t="str">
        <f aca="false">IF(ABS(SUM('P&amp;L'!$B$5:$D$5)-SUM(Monthly!$C$22:$AL$22))&lt;0.5,"PASS","FAIL")</f>
        <v>PASS</v>
      </c>
      <c r="C4" s="17" t="s">
        <v>245</v>
      </c>
    </row>
    <row r="5" customFormat="false" ht="15" hidden="false" customHeight="false" outlineLevel="0" collapsed="false">
      <c r="A5" s="11" t="s">
        <v>246</v>
      </c>
      <c r="B5" s="4" t="str">
        <f aca="false">IF(ABS(SUM('P&amp;L'!$B$22:$D$22)-SUM(Monthly!$C$47:$AL$47))&lt;0.5,"PASS","FAIL")</f>
        <v>PASS</v>
      </c>
      <c r="C5" s="17" t="s">
        <v>247</v>
      </c>
    </row>
    <row r="6" customFormat="false" ht="15" hidden="false" customHeight="false" outlineLevel="0" collapsed="false">
      <c r="A6" s="11" t="s">
        <v>248</v>
      </c>
      <c r="B6" s="4" t="str">
        <f aca="false">IF(ABS(SUM(Monthly!$C$38:$AL$38)-SUM(Monthly!$C$29:$AL$29)-SUM(Monthly!$C$37:$AL$37))&lt;0.5,"PASS","FAIL")</f>
        <v>PASS</v>
      </c>
      <c r="C6" s="17" t="s">
        <v>249</v>
      </c>
    </row>
    <row r="7" customFormat="false" ht="15" hidden="false" customHeight="false" outlineLevel="0" collapsed="false">
      <c r="A7" s="11" t="s">
        <v>250</v>
      </c>
      <c r="B7" s="4" t="str">
        <f aca="false">IF(ABS(INDEX(Monthly!$C$77:$AL$77,36)-SUM(Monthly!$C$75:$AL$75))&lt;0.5,"PASS","FAIL")</f>
        <v>PASS</v>
      </c>
      <c r="C7" s="17" t="s">
        <v>251</v>
      </c>
    </row>
    <row r="8" customFormat="false" ht="15" hidden="false" customHeight="false" outlineLevel="0" collapsed="false">
      <c r="A8" s="11" t="s">
        <v>252</v>
      </c>
      <c r="B8" s="4" t="str">
        <f aca="false">IF(AND(ISNUMBER(Dashboard!B4),Dashboard!B4&gt;=1,Dashboard!B4&lt;=3,INT(Dashboard!B4)=Dashboard!B4),"PASS","FAIL")</f>
        <v>PASS</v>
      </c>
      <c r="C8" s="17" t="s">
        <v>253</v>
      </c>
    </row>
    <row r="9" customFormat="false" ht="15" hidden="false" customHeight="false" outlineLevel="0" collapsed="false">
      <c r="A9" s="11" t="s">
        <v>254</v>
      </c>
      <c r="B9" s="4" t="str">
        <f aca="false">IF(AND(Inputs!$B$8&lt;=Inputs!$C$8,Inputs!$C$8&lt;=Inputs!$D$8,Inputs!$B$9&lt;=Inputs!$C$9,Inputs!$C$9&lt;=Inputs!$D$9,Inputs!$B$10&lt;=Inputs!$C$10,Inputs!$C$10&lt;=Inputs!$D$10,Inputs!$B$11&lt;=Inputs!$C$11,Inputs!$C$11&lt;=Inputs!$D$11,Inputs!$B$14&lt;=Inputs!$C$14,Inputs!$C$14&lt;=Inputs!$D$14,Inputs!$B$15&lt;=Inputs!$C$15,Inputs!$C$15&lt;=Inputs!$D$15,Inputs!$B$16&lt;=Inputs!$C$16,Inputs!$C$16&lt;=Inputs!$D$16,Inputs!$B$17&lt;=Inputs!$C$17,Inputs!$C$17&lt;=Inputs!$D$17,Inputs!$B$21&gt;=Inputs!$C$21,Inputs!$C$21&gt;=Inputs!$D$21,Inputs!$B$22&lt;=Inputs!$C$22,Inputs!$C$22&lt;=Inputs!$D$22,Inputs!$B$25&gt;=Inputs!$C$25,Inputs!$C$25&gt;=Inputs!$D$25,Inputs!$B$26&gt;=Inputs!$C$26,Inputs!$C$26&gt;=Inputs!$D$26,Inputs!$B$34&lt;=Inputs!$C$34,Inputs!$C$34&lt;=Inputs!$D$34,Inputs!$B$36&lt;=Inputs!$C$36,Inputs!$C$36&lt;=Inputs!$D$36,Inputs!$B$38&lt;=Inputs!$C$38,Inputs!$C$38&lt;=Inputs!$D$38,Inputs!$B$40&lt;=Inputs!$C$40,Inputs!$C$40&lt;=Inputs!$D$40,Inputs!$B$42&lt;=Inputs!$C$42,Inputs!$C$42&lt;=Inputs!$D$42,Inputs!$B$44&lt;=Inputs!$C$44,Inputs!$C$44&lt;=Inputs!$D$44,Inputs!$B$46&lt;=Inputs!$C$46,Inputs!$C$46&lt;=Inputs!$D$46,Inputs!$B$48&lt;=Inputs!$C$48,Inputs!$C$48&lt;=Inputs!$D$48),"PASS","FAIL")</f>
        <v>PASS</v>
      </c>
      <c r="C9" s="17" t="s">
        <v>255</v>
      </c>
    </row>
    <row r="10" customFormat="false" ht="15" hidden="false" customHeight="false" outlineLevel="0" collapsed="false">
      <c r="A10" s="11" t="s">
        <v>256</v>
      </c>
      <c r="B10" s="4" t="str">
        <f aca="false">IF(AND(MIN('P&amp;L'!$B$8:$D$8)&gt;=0,MAX('P&amp;L'!$B$8:$D$8)&lt;=1),"PASS","FAIL")</f>
        <v>PASS</v>
      </c>
      <c r="C10" s="17" t="s">
        <v>257</v>
      </c>
    </row>
    <row r="11" customFormat="false" ht="15" hidden="false" customHeight="false" outlineLevel="0" collapsed="false">
      <c r="A11" s="11" t="s">
        <v>258</v>
      </c>
      <c r="B11" s="4" t="str">
        <f aca="false">IF(MIN(Monthly!$C$60:$AL$60)&gt;=-0.5,"PASS","FAIL")</f>
        <v>PASS</v>
      </c>
      <c r="C11" s="17" t="s">
        <v>259</v>
      </c>
    </row>
    <row r="12" customFormat="false" ht="15" hidden="false" customHeight="false" outlineLevel="0" collapsed="false">
      <c r="A12" s="11" t="s">
        <v>260</v>
      </c>
      <c r="B12" s="4" t="str">
        <f aca="false">IF(SUMPRODUCT(--ISERROR(Monthly!$C$4:$AL$87))+SUMPRODUCT(--ISERROR(Headcount!$C$4:$AL$19))+SUMPRODUCT(--ISERROR('P&amp;L'!$B$3:$D$23))+SUMPRODUCT(--ISERROR('Cash Flow'!$B$3:$D$18))+SUMPRODUCT(--ISERROR('Balance Sheet'!$B$3:$D$17))+SUMPRODUCT(--ISERROR(Dashboard!$B$25:$D$47))=0,"PASS","FAIL")</f>
        <v>PASS</v>
      </c>
      <c r="C12" s="17" t="s">
        <v>261</v>
      </c>
    </row>
    <row r="13" customFormat="false" ht="15" hidden="false" customHeight="false" outlineLevel="0" collapsed="false">
      <c r="A13" s="11" t="s">
        <v>262</v>
      </c>
      <c r="B13" s="4" t="str">
        <f aca="false">IF(SUMPRODUCT(--(ABS(Monthly!$C$87:$AL$87)&gt;0.5))=0,"PASS","FAIL")</f>
        <v>PASS</v>
      </c>
      <c r="C13" s="17" t="s">
        <v>263</v>
      </c>
    </row>
    <row r="14" customFormat="false" ht="15" hidden="false" customHeight="false" outlineLevel="0" collapsed="false">
      <c r="A14" s="11" t="s">
        <v>264</v>
      </c>
      <c r="B14" s="4" t="str">
        <f aca="false">IF(MIN(Monthly!$C$77:$AL$77)&gt;=0,"PASS","WARN")</f>
        <v>PASS</v>
      </c>
      <c r="C14" s="17" t="s">
        <v>265</v>
      </c>
    </row>
    <row r="16" customFormat="false" ht="15" hidden="false" customHeight="false" outlineLevel="0" collapsed="false">
      <c r="A16" s="4" t="s">
        <v>266</v>
      </c>
      <c r="B16" s="37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2026-10-17T06:03:41Z</dcterms:created>
  <dc:creator>openpyxl</dc:creator>
  <dc:description/>
  <dc:language>en-US</dc:language>
  <cp:lastModifiedBy/>
  <dcterms:modified xsi:type="dcterms:W3CDTF">2026-10-17T06:03:41Z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