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Inputs" sheetId="2" state="visible" r:id="rId4"/>
    <sheet name="Monthly" sheetId="3" state="visible" r:id="rId5"/>
    <sheet name="P&amp;L" sheetId="4" state="visible" r:id="rId6"/>
    <sheet name="Cash Flow" sheetId="5" state="visible" r:id="rId7"/>
    <sheet name="Balance Sheet" sheetId="6" state="visible" r:id="rId8"/>
    <sheet name="Headcount" sheetId="7" state="visible" r:id="rId9"/>
    <sheet name="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<sst xmlns="http://schemas.openxmlformats.org/spreadsheetml/2006/main" count="426" uniqueCount="267">
  <si>
    <t xml:space="preserve">SaaS financial model (early)</t>
  </si>
  <si>
    <t xml:space="preserve">Change the scenario in B4 (1 = Low, 2 = Base, 3 = High); every sheet recalculates.</t>
  </si>
  <si>
    <t xml:space="preserve">Scenario selector</t>
  </si>
  <si>
    <t xml:space="preserve">Key metrics</t>
  </si>
  <si>
    <t xml:space="preserve">Year 1</t>
  </si>
  <si>
    <t xml:space="preserve">Year 2</t>
  </si>
  <si>
    <t xml:space="preserve">Year 3</t>
  </si>
  <si>
    <t xml:space="preserve">Revenue</t>
  </si>
  <si>
    <t xml:space="preserve">Gross profit</t>
  </si>
  <si>
    <t xml:space="preserve">EBITDA</t>
  </si>
  <si>
    <t xml:space="preserve">EBITDA margin</t>
  </si>
  <si>
    <t xml:space="preserve">Net income</t>
  </si>
  <si>
    <t xml:space="preserve">Year-end cash</t>
  </si>
  <si>
    <t xml:space="preserve">Year-end loan balance</t>
  </si>
  <si>
    <t xml:space="preserve">Total FTE (year end)</t>
  </si>
  <si>
    <t xml:space="preserve">Health</t>
  </si>
  <si>
    <t xml:space="preserve">First month with positive EBITDA</t>
  </si>
  <si>
    <t xml:space="preserve">Lowest cash balance</t>
  </si>
  <si>
    <t xml:space="preserve">Month of lowest cash</t>
  </si>
  <si>
    <t xml:space="preserve">Model checks</t>
  </si>
  <si>
    <t xml:space="preserve">SaaS metrics</t>
  </si>
  <si>
    <t xml:space="preserve">Year #</t>
  </si>
  <si>
    <t xml:space="preserve">Customers (year end)</t>
  </si>
  <si>
    <t xml:space="preserve">New customers in the year</t>
  </si>
  <si>
    <t xml:space="preserve">Customers lost in the year</t>
  </si>
  <si>
    <t xml:space="preserve">MRR (year end)</t>
  </si>
  <si>
    <t xml:space="preserve">ARR (year-end MRR × 12)</t>
  </si>
  <si>
    <t xml:space="preserve">Average MRR per customer (year end)</t>
  </si>
  <si>
    <t xml:space="preserve">Gross margin</t>
  </si>
  <si>
    <t xml:space="preserve">Paid marketing spend</t>
  </si>
  <si>
    <t xml:space="preserve">Blended CAC (paid spend ÷ all new customers)</t>
  </si>
  <si>
    <t xml:space="preserve">Customer churn per month</t>
  </si>
  <si>
    <t xml:space="preserve">Customer lifetime value (MRR × margin ÷ churn)</t>
  </si>
  <si>
    <t xml:space="preserve">LTV ÷ CAC</t>
  </si>
  <si>
    <t xml:space="preserve">CAC payback (months of gross profit)</t>
  </si>
  <si>
    <t xml:space="preserve">Net burn per month (year end)</t>
  </si>
  <si>
    <t xml:space="preserve">Cash (year end)</t>
  </si>
  <si>
    <t xml:space="preserve">Runway at year-end burn (months; - = not burning)</t>
  </si>
  <si>
    <t xml:space="preserve">Inputs — Low / Base / High</t>
  </si>
  <si>
    <t xml:space="preserve">Illustrative assumptions — replace them with your own numbers.</t>
  </si>
  <si>
    <t xml:space="preserve">Driver</t>
  </si>
  <si>
    <t xml:space="preserve">Low</t>
  </si>
  <si>
    <t xml:space="preserve">Base</t>
  </si>
  <si>
    <t xml:space="preserve">High</t>
  </si>
  <si>
    <t xml:space="preserve">Active</t>
  </si>
  <si>
    <t xml:space="preserve">Unit</t>
  </si>
  <si>
    <t xml:space="preserve">Note</t>
  </si>
  <si>
    <t xml:space="preserve">Business drivers</t>
  </si>
  <si>
    <t xml:space="preserve">Paying customers at start</t>
  </si>
  <si>
    <t xml:space="preserve">#</t>
  </si>
  <si>
    <t xml:space="preserve">Low ≤ Base ≤ High</t>
  </si>
  <si>
    <t xml:space="preserve">Average MRR per new customer (ARPA)</t>
  </si>
  <si>
    <t xml:space="preserve">$ / month</t>
  </si>
  <si>
    <t xml:space="preserve">Price increase per year for new customers</t>
  </si>
  <si>
    <t xml:space="preserve">%</t>
  </si>
  <si>
    <t xml:space="preserve">Low ≥ Base ≥ High (lower is better)</t>
  </si>
  <si>
    <t xml:space="preserve">Expansion MRR per month, % of opening MRR</t>
  </si>
  <si>
    <t xml:space="preserve">Organic / referral new customers per month (year 1)</t>
  </si>
  <si>
    <t xml:space="preserve"># / month</t>
  </si>
  <si>
    <t xml:space="preserve">Growth of organic new customers per year</t>
  </si>
  <si>
    <t xml:space="preserve">Paid marketing budget per month (year 1)</t>
  </si>
  <si>
    <t xml:space="preserve">Paid marketing budget growth per year</t>
  </si>
  <si>
    <t xml:space="preserve">Paid customer acquisition cost (CAC)</t>
  </si>
  <si>
    <t xml:space="preserve">$</t>
  </si>
  <si>
    <t xml:space="preserve">Share of MRR billed annually in advance</t>
  </si>
  <si>
    <t xml:space="preserve">Hosting &amp; payment fees, % of revenue</t>
  </si>
  <si>
    <t xml:space="preserve">Support &amp; onboarding cost per customer per month</t>
  </si>
  <si>
    <t xml:space="preserve">Software &amp; tools per FTE per month</t>
  </si>
  <si>
    <t xml:space="preserve">Office &amp; rent per month</t>
  </si>
  <si>
    <t xml:space="preserve">Other G&amp;A per month (legal, accounting, insurance)</t>
  </si>
  <si>
    <t xml:space="preserve">Start-up capex (equipment)</t>
  </si>
  <si>
    <t xml:space="preserve">Headcount</t>
  </si>
  <si>
    <t xml:space="preserve">Engineering &amp; product: headcount (FTE)</t>
  </si>
  <si>
    <t xml:space="preserve">FTE</t>
  </si>
  <si>
    <t xml:space="preserve">Engineering &amp; product: salary per FTE per year</t>
  </si>
  <si>
    <t xml:space="preserve">Engineering &amp; product: headcount growth per year</t>
  </si>
  <si>
    <t xml:space="preserve">Engineering &amp; product: first month on payroll</t>
  </si>
  <si>
    <t xml:space="preserve">month #</t>
  </si>
  <si>
    <t xml:space="preserve">Sales &amp; marketing: headcount (FTE)</t>
  </si>
  <si>
    <t xml:space="preserve">Sales &amp; marketing: salary per FTE per year</t>
  </si>
  <si>
    <t xml:space="preserve">Sales &amp; marketing: headcount growth per year</t>
  </si>
  <si>
    <t xml:space="preserve">Sales &amp; marketing: first month on payroll</t>
  </si>
  <si>
    <t xml:space="preserve">Customer success: headcount (FTE)</t>
  </si>
  <si>
    <t xml:space="preserve">Customer success: salary per FTE per year</t>
  </si>
  <si>
    <t xml:space="preserve">Customer success: headcount growth per year</t>
  </si>
  <si>
    <t xml:space="preserve">Customer success: first month on payroll</t>
  </si>
  <si>
    <t xml:space="preserve">G&amp;A (finance, ops): headcount (FTE)</t>
  </si>
  <si>
    <t xml:space="preserve">G&amp;A (finance, ops): salary per FTE per year</t>
  </si>
  <si>
    <t xml:space="preserve">G&amp;A (finance, ops): headcount growth per year</t>
  </si>
  <si>
    <t xml:space="preserve">G&amp;A (finance, ops): first month on payroll</t>
  </si>
  <si>
    <t xml:space="preserve">Payroll taxes &amp; benefits, % of salary</t>
  </si>
  <si>
    <t xml:space="preserve">Wage growth per year</t>
  </si>
  <si>
    <t xml:space="preserve">Funding</t>
  </si>
  <si>
    <t xml:space="preserve">Equity raised at start</t>
  </si>
  <si>
    <t xml:space="preserve">Loan drawn at start</t>
  </si>
  <si>
    <t xml:space="preserve">Loan interest rate per year</t>
  </si>
  <si>
    <t xml:space="preserve">Loan repayment term</t>
  </si>
  <si>
    <t xml:space="preserve">years</t>
  </si>
  <si>
    <t xml:space="preserve">Working capital</t>
  </si>
  <si>
    <t xml:space="preserve">Customer payment terms (receivable days)</t>
  </si>
  <si>
    <t xml:space="preserve">days</t>
  </si>
  <si>
    <t xml:space="preserve">Inventory held (days of COGS)</t>
  </si>
  <si>
    <t xml:space="preserve">Supplier payment terms (payable days)</t>
  </si>
  <si>
    <t xml:space="preserve">Tax &amp; depreciation</t>
  </si>
  <si>
    <t xml:space="preserve">Depreciation period for capex</t>
  </si>
  <si>
    <t xml:space="preserve">Income tax rate</t>
  </si>
  <si>
    <t xml:space="preserve">Legend: blue = input you can change · black = formula · green = link to another sheet · yellow = scenario selector. Column E follows the selected scenario.</t>
  </si>
  <si>
    <t xml:space="preserve">Monthly projection</t>
  </si>
  <si>
    <t xml:space="preserve">$ unless stated; costs shown as negatives. Every period uses the same formula.</t>
  </si>
  <si>
    <t xml:space="preserve">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</si>
  <si>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</si>
  <si>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</si>
  <si>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</si>
  <si>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</si>
  <si>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</si>
  <si>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</si>
  <si>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</si>
  <si>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</si>
  <si>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</si>
  <si>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</si>
  <si>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</si>
  <si>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</si>
  <si>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</si>
  <si>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</si>
  <si>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</si>
  <si>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</si>
  <si>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</si>
  <si>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</si>
  <si>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</si>
  <si>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</si>
  <si>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</si>
  <si>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</si>
  <si>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</si>
  <si>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M24</t>
  </si>
  <si>
    <t xml:space="preserve">M25</t>
  </si>
  <si>
    <t xml:space="preserve">M26</t>
  </si>
  <si>
    <t xml:space="preserve">M27</t>
  </si>
  <si>
    <t xml:space="preserve">M28</t>
  </si>
  <si>
    <t xml:space="preserve">M29</t>
  </si>
  <si>
    <t xml:space="preserve">M30</t>
  </si>
  <si>
    <t xml:space="preserve">M31</t>
  </si>
  <si>
    <t xml:space="preserve">M32</t>
  </si>
  <si>
    <t xml:space="preserve">M33</t>
  </si>
  <si>
    <t xml:space="preserve">M34</t>
  </si>
  <si>
    <t xml:space="preserve">M35</t>
  </si>
  <si>
    <t xml:space="preserve">M36</t>
  </si>
  <si>
    <t xml:space="preserve">Period #</t>
  </si>
  <si>
    <t xml:space="preserve">Customers</t>
  </si>
  <si>
    <t xml:space="preserve">New customers — organic / referral</t>
  </si>
  <si>
    <t xml:space="preserve">New customers — paid marketing</t>
  </si>
  <si>
    <t xml:space="preserve">New customers — total</t>
  </si>
  <si>
    <t xml:space="preserve">Customers — opening</t>
  </si>
  <si>
    <t xml:space="preserve">Customers lost (churn)</t>
  </si>
  <si>
    <t xml:space="preserve">Customers — closing</t>
  </si>
  <si>
    <t xml:space="preserve">MRR per new customer</t>
  </si>
  <si>
    <t xml:space="preserve">MRR waterfall</t>
  </si>
  <si>
    <t xml:space="preserve">Opening MRR</t>
  </si>
  <si>
    <t xml:space="preserve">New MRR</t>
  </si>
  <si>
    <t xml:space="preserve">Expansion MRR</t>
  </si>
  <si>
    <t xml:space="preserve">Churned MRR</t>
  </si>
  <si>
    <t xml:space="preserve">Closing MRR</t>
  </si>
  <si>
    <t xml:space="preserve">Revenue &amp; cost of revenue</t>
  </si>
  <si>
    <t xml:space="preserve">Revenue (average MRR × months)</t>
  </si>
  <si>
    <t xml:space="preserve">Hosting, payment fees &amp; support</t>
  </si>
  <si>
    <t xml:space="preserve">Operating expenses</t>
  </si>
  <si>
    <t xml:space="preserve">Payroll</t>
  </si>
  <si>
    <t xml:space="preserve">Paid marketing</t>
  </si>
  <si>
    <t xml:space="preserve">Software &amp; tools</t>
  </si>
  <si>
    <t xml:space="preserve">Office &amp; rent</t>
  </si>
  <si>
    <t xml:space="preserve">Other G&amp;A</t>
  </si>
  <si>
    <t xml:space="preserve">Total operating expenses</t>
  </si>
  <si>
    <t xml:space="preserve">Profit after depreciation, interest, tax</t>
  </si>
  <si>
    <t xml:space="preserve">EBIT</t>
  </si>
  <si>
    <t xml:space="preserve">Interest on loan (average balance after drawdown)</t>
  </si>
  <si>
    <t xml:space="preserve">Pre-tax income</t>
  </si>
  <si>
    <t xml:space="preserve">Helper: cumulative pre-tax income</t>
  </si>
  <si>
    <t xml:space="preserve">Helper: cumulative taxable income (losses carried forward)</t>
  </si>
  <si>
    <t xml:space="preserve">Income tax</t>
  </si>
  <si>
    <t xml:space="preserve">Fixed assets &amp; capital spending</t>
  </si>
  <si>
    <t xml:space="preserve">Capital spending</t>
  </si>
  <si>
    <t xml:space="preserve">Fixed assets at cost</t>
  </si>
  <si>
    <t xml:space="preserve">Depreciation</t>
  </si>
  <si>
    <t xml:space="preserve">Accumulated depreciation</t>
  </si>
  <si>
    <t xml:space="preserve">Net fixed assets</t>
  </si>
  <si>
    <t xml:space="preserve">Debt</t>
  </si>
  <si>
    <t xml:space="preserve">Loan — opening balance</t>
  </si>
  <si>
    <t xml:space="preserve">Loan drawdown</t>
  </si>
  <si>
    <t xml:space="preserve">Loan repayment</t>
  </si>
  <si>
    <t xml:space="preserve">Loan — closing balance</t>
  </si>
  <si>
    <t xml:space="preserve">Accounts receivable</t>
  </si>
  <si>
    <t xml:space="preserve">Inventory</t>
  </si>
  <si>
    <t xml:space="preserve">Accounts payable</t>
  </si>
  <si>
    <t xml:space="preserve">(Increase) / decrease in receivables</t>
  </si>
  <si>
    <t xml:space="preserve">(Increase) / decrease in inventory</t>
  </si>
  <si>
    <t xml:space="preserve">Increase / (decrease) in payables</t>
  </si>
  <si>
    <t xml:space="preserve">Deferred revenue (annual plans, ~6 months unearned)</t>
  </si>
  <si>
    <t xml:space="preserve">Increase / (decrease) in deferred revenue (annual plans, ~6 months unearned)</t>
  </si>
  <si>
    <t xml:space="preserve">Cash flow</t>
  </si>
  <si>
    <t xml:space="preserve">Operating cash flow</t>
  </si>
  <si>
    <t xml:space="preserve">Investing cash flow (capex)</t>
  </si>
  <si>
    <t xml:space="preserve">Equity raised</t>
  </si>
  <si>
    <t xml:space="preserve">Financing cash flow</t>
  </si>
  <si>
    <t xml:space="preserve">Net cash flow</t>
  </si>
  <si>
    <t xml:space="preserve">Opening cash</t>
  </si>
  <si>
    <t xml:space="preserve">Closing cash</t>
  </si>
  <si>
    <t xml:space="preserve">Helper: EBITDA positive (1/0)</t>
  </si>
  <si>
    <t xml:space="preserve">SaaS metric helpers</t>
  </si>
  <si>
    <t xml:space="preserve">Net burn per month (operating + investing; negative = cash generative)</t>
  </si>
  <si>
    <t xml:space="preserve">Balance sheet</t>
  </si>
  <si>
    <t xml:space="preserve">Paid-in capital</t>
  </si>
  <si>
    <t xml:space="preserve">Retained earnings</t>
  </si>
  <si>
    <t xml:space="preserve">Total assets</t>
  </si>
  <si>
    <t xml:space="preserve">Total liabilities</t>
  </si>
  <si>
    <t xml:space="preserve">Total equity</t>
  </si>
  <si>
    <t xml:space="preserve">Total liabilities &amp; equity</t>
  </si>
  <si>
    <t xml:space="preserve">Check: assets − liabilities − equity</t>
  </si>
  <si>
    <t xml:space="preserve">Annual profit &amp; loss</t>
  </si>
  <si>
    <t xml:space="preserve">Rolled up from the period detail (SUMIF on the year row; balances at year end).</t>
  </si>
  <si>
    <t xml:space="preserve">Interest</t>
  </si>
  <si>
    <t xml:space="preserve">Net margin</t>
  </si>
  <si>
    <t xml:space="preserve">Annual cash flow statement</t>
  </si>
  <si>
    <t xml:space="preserve">Add back depreciation</t>
  </si>
  <si>
    <t xml:space="preserve">Net change in cash</t>
  </si>
  <si>
    <t xml:space="preserve">Balance sheet at year end</t>
  </si>
  <si>
    <t xml:space="preserve">Cash</t>
  </si>
  <si>
    <t xml:space="preserve">Loan</t>
  </si>
  <si>
    <t xml:space="preserve">Check: assets − liabilities − equity (must be 0)</t>
  </si>
  <si>
    <t xml:space="preserve">Headcount &amp; payroll</t>
  </si>
  <si>
    <t xml:space="preserve">Headcount (FTE)</t>
  </si>
  <si>
    <t xml:space="preserve">Engineering &amp; product — FTE</t>
  </si>
  <si>
    <t xml:space="preserve">Sales &amp; marketing — FTE</t>
  </si>
  <si>
    <t xml:space="preserve">Customer success — FTE</t>
  </si>
  <si>
    <t xml:space="preserve">G&amp;A (finance, ops) — FTE</t>
  </si>
  <si>
    <t xml:space="preserve">Total FTE</t>
  </si>
  <si>
    <t xml:space="preserve">Payroll cost (salary + taxes &amp; benefits)</t>
  </si>
  <si>
    <t xml:space="preserve">Engineering &amp; product — payroll cost</t>
  </si>
  <si>
    <t xml:space="preserve">Sales &amp; marketing — payroll cost</t>
  </si>
  <si>
    <t xml:space="preserve">Customer success — payroll cost</t>
  </si>
  <si>
    <t xml:space="preserve">G&amp;A (finance, ops) — payroll cost</t>
  </si>
  <si>
    <t xml:space="preserve">Total payroll</t>
  </si>
  <si>
    <t xml:space="preserve">Live formulas: they re-run every time an input changes.</t>
  </si>
  <si>
    <t xml:space="preserve">Check</t>
  </si>
  <si>
    <t xml:space="preserve">Result</t>
  </si>
  <si>
    <t xml:space="preserve">What it tests</t>
  </si>
  <si>
    <t xml:space="preserve">Annual revenue ties to period detail</t>
  </si>
  <si>
    <t xml:space="preserve">Sum of annual revenue equals the sum of every period</t>
  </si>
  <si>
    <t xml:space="preserve">Annual net income ties to period detail</t>
  </si>
  <si>
    <t xml:space="preserve">Sum of annual net income equals the sum of every period</t>
  </si>
  <si>
    <t xml:space="preserve">EBITDA reconciliation</t>
  </si>
  <si>
    <t xml:space="preserve">EBITDA = gross profit + operating expenses (costs are negative)</t>
  </si>
  <si>
    <t xml:space="preserve">Cash roll-forward</t>
  </si>
  <si>
    <t xml:space="preserve">Closing cash = all net cash flows since the start (opening cash is zero)</t>
  </si>
  <si>
    <t xml:space="preserve">Scenario selector valid</t>
  </si>
  <si>
    <t xml:space="preserve">Dashboard!B4 is 1, 2 or 3</t>
  </si>
  <si>
    <t xml:space="preserve">Scenario ordering of drivers</t>
  </si>
  <si>
    <t xml:space="preserve">Low / Base / High ordered the right way for every growth and cost driver</t>
  </si>
  <si>
    <t xml:space="preserve">Gross margin within 0–100%</t>
  </si>
  <si>
    <t xml:space="preserve">Gross margin never negative or above 100%</t>
  </si>
  <si>
    <t xml:space="preserve">Loan balance never negative</t>
  </si>
  <si>
    <t xml:space="preserve">Repayments never exceed the loan</t>
  </si>
  <si>
    <t xml:space="preserve">No error values</t>
  </si>
  <si>
    <t xml:space="preserve">No error values (divide-by-zero, broken references) on any calculation sheet</t>
  </si>
  <si>
    <t xml:space="preserve">Balance sheet balances every period</t>
  </si>
  <si>
    <t xml:space="preserve">Assets = liabilities + equity in every period</t>
  </si>
  <si>
    <t xml:space="preserve">Funding sufficient (cash ≥ 0)</t>
  </si>
  <si>
    <t xml:space="preserve">Business warning, not an error: cash dips below zero in this scenario</t>
  </si>
  <si>
    <t xml:space="preserve">Overall verdict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</si>
</sst>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;&quot;($&quot;#,##0\);\-"/>
    <numFmt numFmtId="166" formatCode="0.0%;\(0.0%\);\-"/>
    <numFmt numFmtId="167" formatCode="#,##0.0;\(#,##0.0\);\-"/>
    <numFmt numFmtId="168" formatCode="0"/>
    <numFmt numFmtId="169" formatCode="@"/>
    <numFmt numFmtId="170" formatCode="0.0\x"/>
    <numFmt numFmtId="171" formatCode="#,##0;\(#,##0\);\-"/>
    <numFmt numFmtId="172" formatCode="\$#,##0.00;&quot;($&quot;#,##0.00\)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C55A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9"/>
      <color rgb="FF6B728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2F5597"/>
        <bgColor rgb="FF1F3864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1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B7280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0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 t="n">
        <v>2</v>
      </c>
      <c r="C4" s="6" t="str">
        <f aca="false">CHOOSE(B4,"Low","Base","High")</f>
        <v>Base</v>
      </c>
    </row>
    <row r="6" customFormat="false" ht="15" hidden="false" customHeight="false" outlineLevel="0" collapsed="false">
      <c r="A6" s="7" t="s">
        <v>3</v>
      </c>
      <c r="B6" s="8"/>
      <c r="C6" s="8"/>
      <c r="D6" s="8"/>
    </row>
    <row r="7" customFormat="false" ht="15" hidden="false" customHeight="false" outlineLevel="0" collapsed="false">
      <c r="B7" s="9" t="s">
        <v>4</v>
      </c>
      <c r="C7" s="9" t="s">
        <v>5</v>
      </c>
      <c r="D7" s="9" t="s">
        <v>6</v>
      </c>
    </row>
    <row r="8" customFormat="false" ht="15" hidden="false" customHeight="false" outlineLevel="0" collapsed="false">
      <c r="A8" s="4" t="s">
        <v>7</v>
      </c>
      <c r="B8" s="10" t="n">
        <f aca="false">'P&amp;L'!B5</f>
        <v>225414.939184555</v>
      </c>
      <c r="C8" s="10" t="n">
        <f aca="false">'P&amp;L'!C5</f>
        <v>591123.330484019</v>
      </c>
      <c r="D8" s="10" t="n">
        <f aca="false">'P&amp;L'!D5</f>
        <v>979388.559956597</v>
      </c>
    </row>
    <row r="9" customFormat="false" ht="15" hidden="false" customHeight="false" outlineLevel="0" collapsed="false">
      <c r="A9" s="11" t="s">
        <v>8</v>
      </c>
      <c r="B9" s="10" t="n">
        <f aca="false">'P&amp;L'!B7</f>
        <v>198403.522999835</v>
      </c>
      <c r="C9" s="10" t="n">
        <f aca="false">'P&amp;L'!C7</f>
        <v>520687.036427161</v>
      </c>
      <c r="D9" s="10" t="n">
        <f aca="false">'P&amp;L'!D7</f>
        <v>863384.953497385</v>
      </c>
    </row>
    <row r="10" customFormat="false" ht="15" hidden="false" customHeight="false" outlineLevel="0" collapsed="false">
      <c r="A10" s="4" t="s">
        <v>9</v>
      </c>
      <c r="B10" s="10" t="n">
        <f aca="false">'P&amp;L'!B15</f>
        <v>-703396.477000165</v>
      </c>
      <c r="C10" s="10" t="n">
        <f aca="false">'P&amp;L'!C15</f>
        <v>-820672.963572839</v>
      </c>
      <c r="D10" s="10" t="n">
        <f aca="false">'P&amp;L'!D15</f>
        <v>-1156452.64650262</v>
      </c>
    </row>
    <row r="11" customFormat="false" ht="15" hidden="false" customHeight="false" outlineLevel="0" collapsed="false">
      <c r="A11" s="11" t="s">
        <v>10</v>
      </c>
      <c r="B11" s="12" t="n">
        <f aca="false">'P&amp;L'!B16</f>
        <v>-3.12045190768953</v>
      </c>
      <c r="C11" s="12" t="n">
        <f aca="false">'P&amp;L'!C16</f>
        <v>-1.38832781798827</v>
      </c>
      <c r="D11" s="12" t="n">
        <f aca="false">'P&amp;L'!D16</f>
        <v>-1.18079043781547</v>
      </c>
    </row>
    <row r="12" customFormat="false" ht="15" hidden="false" customHeight="false" outlineLevel="0" collapsed="false">
      <c r="A12" s="11" t="s">
        <v>11</v>
      </c>
      <c r="B12" s="10" t="n">
        <f aca="false">'P&amp;L'!B22</f>
        <v>-710063.143666832</v>
      </c>
      <c r="C12" s="10" t="n">
        <f aca="false">'P&amp;L'!C22</f>
        <v>-827339.630239505</v>
      </c>
      <c r="D12" s="10" t="n">
        <f aca="false">'P&amp;L'!D22</f>
        <v>-1163119.31316928</v>
      </c>
    </row>
    <row r="13" customFormat="false" ht="15" hidden="false" customHeight="false" outlineLevel="0" collapsed="false">
      <c r="A13" s="11" t="s">
        <v>12</v>
      </c>
      <c r="B13" s="10" t="n">
        <f aca="false">'Balance Sheet'!B5</f>
        <v>2314803.48576323</v>
      </c>
      <c r="C13" s="10" t="n">
        <f aca="false">'Balance Sheet'!C5</f>
        <v>1529595.0687839</v>
      </c>
      <c r="D13" s="10" t="n">
        <f aca="false">'Balance Sheet'!D5</f>
        <v>411980.553657166</v>
      </c>
    </row>
    <row r="14" customFormat="false" ht="15" hidden="false" customHeight="false" outlineLevel="0" collapsed="false">
      <c r="A14" s="11" t="s">
        <v>13</v>
      </c>
      <c r="B14" s="10" t="n">
        <f aca="false">'Balance Sheet'!B12</f>
        <v>0</v>
      </c>
      <c r="C14" s="10" t="n">
        <f aca="false">'Balance Sheet'!C12</f>
        <v>0</v>
      </c>
      <c r="D14" s="10" t="n">
        <f aca="false">'Balance Sheet'!D12</f>
        <v>0</v>
      </c>
    </row>
    <row r="15" customFormat="false" ht="15" hidden="false" customHeight="false" outlineLevel="0" collapsed="false">
      <c r="A15" s="11" t="s">
        <v>14</v>
      </c>
      <c r="B15" s="13" t="n">
        <f aca="false">INDEX(Headcount!$C$12:$AL$12,12)</f>
        <v>6</v>
      </c>
      <c r="C15" s="13" t="n">
        <f aca="false">INDEX(Headcount!$C$12:$AL$12,24)</f>
        <v>9</v>
      </c>
      <c r="D15" s="13" t="n">
        <f aca="false">INDEX(Headcount!$C$12:$AL$12,36)</f>
        <v>13.5</v>
      </c>
    </row>
    <row r="17" customFormat="false" ht="15" hidden="false" customHeight="false" outlineLevel="0" collapsed="false">
      <c r="A17" s="7" t="s">
        <v>15</v>
      </c>
      <c r="B17" s="8"/>
      <c r="C17" s="8"/>
      <c r="D17" s="8"/>
    </row>
    <row r="18" customFormat="false" ht="15" hidden="false" customHeight="false" outlineLevel="0" collapsed="false">
      <c r="A18" s="11" t="s">
        <v>16</v>
      </c>
      <c r="B18" s="14" t="str">
        <f aca="false">IFERROR(MATCH(1,Monthly!$C$77:$AL$77,0),"Not within horizon")</f>
        <v>Not within horizon</v>
      </c>
    </row>
    <row r="19" customFormat="false" ht="15" hidden="false" customHeight="false" outlineLevel="0" collapsed="false">
      <c r="A19" s="11" t="s">
        <v>17</v>
      </c>
      <c r="B19" s="15" t="n">
        <f aca="false">MIN(Monthly!$C$76:$AL$76)</f>
        <v>411980.553657166</v>
      </c>
    </row>
    <row r="20" customFormat="false" ht="15" hidden="false" customHeight="false" outlineLevel="0" collapsed="false">
      <c r="A20" s="11" t="s">
        <v>18</v>
      </c>
      <c r="B20" s="14" t="n">
        <f aca="false">MATCH(B19,Monthly!$C$76:$AL$76,0)</f>
        <v>36</v>
      </c>
    </row>
    <row r="21" customFormat="false" ht="15" hidden="false" customHeight="false" outlineLevel="0" collapsed="false">
      <c r="A21" s="11" t="s">
        <v>19</v>
      </c>
      <c r="B21" s="16" t="str">
        <f aca="false">Checks!B16</f>
        <v>PASS</v>
      </c>
    </row>
    <row r="24" customFormat="false" ht="15" hidden="false" customHeight="false" outlineLevel="0" collapsed="false">
      <c r="A24" s="7" t="s">
        <v>20</v>
      </c>
      <c r="B24" s="8"/>
      <c r="C24" s="8"/>
      <c r="D24" s="8"/>
    </row>
    <row r="25" customFormat="false" ht="15" hidden="false" customHeight="false" outlineLevel="0" collapsed="false">
      <c r="A25" s="17" t="s">
        <v>21</v>
      </c>
      <c r="B25" s="17" t="n">
        <v>1</v>
      </c>
      <c r="C25" s="17" t="n">
        <v>2</v>
      </c>
      <c r="D25" s="17" t="n">
        <v>3</v>
      </c>
    </row>
    <row r="26" customFormat="false" ht="15" hidden="false" customHeight="false" outlineLevel="0" collapsed="false">
      <c r="B26" s="9" t="s">
        <v>4</v>
      </c>
      <c r="C26" s="9" t="s">
        <v>5</v>
      </c>
      <c r="D26" s="9" t="s">
        <v>6</v>
      </c>
    </row>
    <row r="27" customFormat="false" ht="15" hidden="false" customHeight="false" outlineLevel="0" collapsed="false">
      <c r="A27" s="4" t="s">
        <v>22</v>
      </c>
      <c r="B27" s="18" t="n">
        <f aca="false">INDEX(Monthly!$C$13:$AL$13,B$25*12)</f>
        <v>324.705075471428</v>
      </c>
      <c r="C27" s="18" t="n">
        <f aca="false">INDEX(Monthly!$C$13:$AL$13,C$25*12)</f>
        <v>602.208207322359</v>
      </c>
      <c r="D27" s="18" t="n">
        <f aca="false">INDEX(Monthly!$C$13:$AL$13,D$25*12)</f>
        <v>886.054646963686</v>
      </c>
    </row>
    <row r="28" customFormat="false" ht="15" hidden="false" customHeight="false" outlineLevel="0" collapsed="false">
      <c r="A28" s="11" t="s">
        <v>23</v>
      </c>
      <c r="B28" s="13" t="n">
        <f aca="false">SUMIF(Monthly!$C$5:$AL$5,B$25,Monthly!$C$10:$AL$10)</f>
        <v>357.333333333333</v>
      </c>
      <c r="C28" s="13" t="n">
        <f aca="false">SUMIF(Monthly!$C$5:$AL$5,C$25,Monthly!$C$10:$AL$10)</f>
        <v>443.2</v>
      </c>
      <c r="D28" s="13" t="n">
        <f aca="false">SUMIF(Monthly!$C$5:$AL$5,D$25,Monthly!$C$10:$AL$10)</f>
        <v>550.56</v>
      </c>
    </row>
    <row r="29" customFormat="false" ht="15" hidden="false" customHeight="false" outlineLevel="0" collapsed="false">
      <c r="A29" s="11" t="s">
        <v>24</v>
      </c>
      <c r="B29" s="13" t="n">
        <f aca="false">SUMIF(Monthly!$C$5:$AL$5,B$25,Monthly!$C$12:$AL$12)</f>
        <v>-62.628257861905</v>
      </c>
      <c r="C29" s="13" t="n">
        <f aca="false">SUMIF(Monthly!$C$5:$AL$5,C$25,Monthly!$C$12:$AL$12)</f>
        <v>-165.69686814907</v>
      </c>
      <c r="D29" s="13" t="n">
        <f aca="false">SUMIF(Monthly!$C$5:$AL$5,D$25,Monthly!$C$12:$AL$12)</f>
        <v>-266.713560358673</v>
      </c>
    </row>
    <row r="30" customFormat="false" ht="15" hidden="false" customHeight="false" outlineLevel="0" collapsed="false">
      <c r="A30" s="4" t="s">
        <v>25</v>
      </c>
      <c r="B30" s="15" t="n">
        <f aca="false">INDEX(Monthly!$C$21:$AL$21,B$25*12)</f>
        <v>33087.0901472265</v>
      </c>
      <c r="C30" s="15" t="n">
        <f aca="false">INDEX(Monthly!$C$21:$AL$21,C$25*12)</f>
        <v>63887.111147631</v>
      </c>
      <c r="D30" s="15" t="n">
        <f aca="false">INDEX(Monthly!$C$21:$AL$21,D$25*12)</f>
        <v>97649.2451193627</v>
      </c>
    </row>
    <row r="31" customFormat="false" ht="15" hidden="false" customHeight="false" outlineLevel="0" collapsed="false">
      <c r="A31" s="4" t="s">
        <v>26</v>
      </c>
      <c r="B31" s="15" t="n">
        <f aca="false">B30*12</f>
        <v>397045.081766717</v>
      </c>
      <c r="C31" s="15" t="n">
        <f aca="false">C30*12</f>
        <v>766645.333771572</v>
      </c>
      <c r="D31" s="15" t="n">
        <f aca="false">D30*12</f>
        <v>1171790.94143235</v>
      </c>
    </row>
    <row r="32" customFormat="false" ht="15" hidden="false" customHeight="false" outlineLevel="0" collapsed="false">
      <c r="A32" s="11" t="s">
        <v>27</v>
      </c>
      <c r="B32" s="19" t="n">
        <f aca="false">IF(B27=0,0,B30/B27)</f>
        <v>101.898900407357</v>
      </c>
      <c r="C32" s="19" t="n">
        <f aca="false">IF(C27=0,0,C30/C27)</f>
        <v>106.088077795713</v>
      </c>
      <c r="D32" s="19" t="n">
        <f aca="false">IF(D27=0,0,D30/D27)</f>
        <v>110.206797576182</v>
      </c>
    </row>
    <row r="33" customFormat="false" ht="15" hidden="false" customHeight="false" outlineLevel="0" collapsed="false">
      <c r="A33" s="11" t="s">
        <v>7</v>
      </c>
      <c r="B33" s="19" t="n">
        <f aca="false">SUMIF(Monthly!$C$5:$AL$5,B$25,Monthly!$C$24:$AL$24)</f>
        <v>225414.939184555</v>
      </c>
      <c r="C33" s="19" t="n">
        <f aca="false">SUMIF(Monthly!$C$5:$AL$5,C$25,Monthly!$C$24:$AL$24)</f>
        <v>591123.330484019</v>
      </c>
      <c r="D33" s="19" t="n">
        <f aca="false">SUMIF(Monthly!$C$5:$AL$5,D$25,Monthly!$C$24:$AL$24)</f>
        <v>979388.559956597</v>
      </c>
    </row>
    <row r="34" customFormat="false" ht="15" hidden="false" customHeight="false" outlineLevel="0" collapsed="false">
      <c r="A34" s="11" t="s">
        <v>8</v>
      </c>
      <c r="B34" s="19" t="n">
        <f aca="false">SUMIF(Monthly!$C$5:$AL$5,B$25,Monthly!$C$26:$AL$26)</f>
        <v>198403.522999835</v>
      </c>
      <c r="C34" s="19" t="n">
        <f aca="false">SUMIF(Monthly!$C$5:$AL$5,C$25,Monthly!$C$26:$AL$26)</f>
        <v>520687.036427161</v>
      </c>
      <c r="D34" s="19" t="n">
        <f aca="false">SUMIF(Monthly!$C$5:$AL$5,D$25,Monthly!$C$26:$AL$26)</f>
        <v>863384.953497385</v>
      </c>
    </row>
    <row r="35" customFormat="false" ht="15" hidden="false" customHeight="false" outlineLevel="0" collapsed="false">
      <c r="A35" s="11" t="s">
        <v>28</v>
      </c>
      <c r="B35" s="20" t="n">
        <f aca="false">IF(B33=0,0,B34/B33)</f>
        <v>0.880170248332097</v>
      </c>
      <c r="C35" s="20" t="n">
        <f aca="false">IF(C33=0,0,C34/C33)</f>
        <v>0.880843319110441</v>
      </c>
      <c r="D35" s="20" t="n">
        <f aca="false">IF(D33=0,0,D34/D33)</f>
        <v>0.881555073030102</v>
      </c>
    </row>
    <row r="36" customFormat="false" ht="15" hidden="false" customHeight="false" outlineLevel="0" collapsed="false">
      <c r="A36" s="11" t="s">
        <v>29</v>
      </c>
      <c r="B36" s="19" t="n">
        <f aca="false">-SUMIF(Monthly!$C$5:$AL$5,B$25,Monthly!$C$30:$AL$30)</f>
        <v>96000</v>
      </c>
      <c r="C36" s="19" t="n">
        <f aca="false">-SUMIF(Monthly!$C$5:$AL$5,C$25,Monthly!$C$30:$AL$30)</f>
        <v>115200</v>
      </c>
      <c r="D36" s="19" t="n">
        <f aca="false">-SUMIF(Monthly!$C$5:$AL$5,D$25,Monthly!$C$30:$AL$30)</f>
        <v>138240</v>
      </c>
    </row>
    <row r="37" customFormat="false" ht="15" hidden="false" customHeight="false" outlineLevel="0" collapsed="false">
      <c r="A37" s="11" t="s">
        <v>30</v>
      </c>
      <c r="B37" s="19" t="n">
        <f aca="false">IF(B28=0,0,B36/B28)</f>
        <v>268.65671641791</v>
      </c>
      <c r="C37" s="19" t="n">
        <f aca="false">IF(C28=0,0,C36/C28)</f>
        <v>259.927797833935</v>
      </c>
      <c r="D37" s="19" t="n">
        <f aca="false">IF(D28=0,0,D36/D28)</f>
        <v>251.089799476896</v>
      </c>
    </row>
    <row r="38" customFormat="false" ht="15" hidden="false" customHeight="false" outlineLevel="0" collapsed="false">
      <c r="A38" s="11" t="s">
        <v>31</v>
      </c>
      <c r="B38" s="20" t="n">
        <f aca="false">INDEX(Monthly!$C$81:$AL$81,B$25*12)</f>
        <v>0.03</v>
      </c>
      <c r="C38" s="20" t="n">
        <f aca="false">INDEX(Monthly!$C$81:$AL$81,C$25*12)</f>
        <v>0.03</v>
      </c>
      <c r="D38" s="20" t="n">
        <f aca="false">INDEX(Monthly!$C$81:$AL$81,D$25*12)</f>
        <v>0.03</v>
      </c>
    </row>
    <row r="39" customFormat="false" ht="15" hidden="false" customHeight="false" outlineLevel="0" collapsed="false">
      <c r="A39" s="11" t="s">
        <v>32</v>
      </c>
      <c r="B39" s="19" t="n">
        <f aca="false">IF(B38=0,0,B32*B35/B38)</f>
        <v>2989.61268254371</v>
      </c>
      <c r="C39" s="19" t="n">
        <f aca="false">IF(C38=0,0,C32*C35/C38)</f>
        <v>3114.89915212074</v>
      </c>
      <c r="D39" s="19" t="n">
        <f aca="false">IF(D38=0,0,D32*D35/D38)</f>
        <v>3238.44538285617</v>
      </c>
    </row>
    <row r="40" customFormat="false" ht="15" hidden="false" customHeight="false" outlineLevel="0" collapsed="false">
      <c r="A40" s="11" t="s">
        <v>33</v>
      </c>
      <c r="B40" s="21" t="n">
        <f aca="false">IF(B37=0,0,B39/B37)</f>
        <v>11.1280027628016</v>
      </c>
      <c r="C40" s="21" t="n">
        <f aca="false">IF(C37=0,0,C39/C37)</f>
        <v>11.9837092380201</v>
      </c>
      <c r="D40" s="21" t="n">
        <f aca="false">IF(D37=0,0,D39/D37)</f>
        <v>12.8975585213057</v>
      </c>
    </row>
    <row r="41" customFormat="false" ht="15" hidden="false" customHeight="false" outlineLevel="0" collapsed="false">
      <c r="A41" s="11" t="s">
        <v>34</v>
      </c>
      <c r="B41" s="13" t="n">
        <f aca="false">IF(B32*B35&lt;=0,0,B37/(B32*B35))</f>
        <v>2.99544617698687</v>
      </c>
      <c r="C41" s="13" t="n">
        <f aca="false">IF(C32*C35&lt;=0,0,C37/(C32*C35))</f>
        <v>2.78155391383984</v>
      </c>
      <c r="D41" s="13" t="n">
        <f aca="false">IF(D32*D35&lt;=0,0,D37/(D32*D35))</f>
        <v>2.58446846961536</v>
      </c>
    </row>
    <row r="42" customFormat="false" ht="15" hidden="false" customHeight="false" outlineLevel="0" collapsed="false">
      <c r="A42" s="11" t="s">
        <v>35</v>
      </c>
      <c r="B42" s="19" t="n">
        <f aca="false">INDEX(Monthly!$C$80:$AL$80,B$25*12)</f>
        <v>44473.8917747187</v>
      </c>
      <c r="C42" s="19" t="n">
        <f aca="false">INDEX(Monthly!$C$80:$AL$80,C$25*12)</f>
        <v>53908.8705785703</v>
      </c>
      <c r="D42" s="19" t="n">
        <f aca="false">INDEX(Monthly!$C$80:$AL$80,D$25*12)</f>
        <v>80483.0870371505</v>
      </c>
    </row>
    <row r="43" customFormat="false" ht="15" hidden="false" customHeight="false" outlineLevel="0" collapsed="false">
      <c r="A43" s="11" t="s">
        <v>36</v>
      </c>
      <c r="B43" s="19" t="n">
        <f aca="false">INDEX(Monthly!$C$76:$AL$76,B$25*12)</f>
        <v>2314803.48576323</v>
      </c>
      <c r="C43" s="19" t="n">
        <f aca="false">INDEX(Monthly!$C$76:$AL$76,C$25*12)</f>
        <v>1529595.0687839</v>
      </c>
      <c r="D43" s="19" t="n">
        <f aca="false">INDEX(Monthly!$C$76:$AL$76,D$25*12)</f>
        <v>411980.553657166</v>
      </c>
    </row>
    <row r="44" customFormat="false" ht="15" hidden="false" customHeight="false" outlineLevel="0" collapsed="false">
      <c r="A44" s="11" t="s">
        <v>37</v>
      </c>
      <c r="B44" s="13" t="n">
        <f aca="false">IF(B42&lt;=0,0,MAX(0,B43)/B42)</f>
        <v>52.0485928573286</v>
      </c>
      <c r="C44" s="13" t="n">
        <f aca="false">IF(C42&lt;=0,0,MAX(0,C43)/C42)</f>
        <v>28.3737175787159</v>
      </c>
      <c r="D44" s="13" t="n">
        <f aca="false">IF(D42&lt;=0,0,MAX(0,D43)/D42)</f>
        <v>5.1188463169535</v>
      </c>
    </row>
  </sheetData>
  <dataValidations count="1">
    <dataValidation allowBlank="false" error="Enter 1, 2 or 3" errorStyle="stop" errorTitle="Scenario" operator="between" showDropDown="false" showErrorMessage="true" showInputMessage="false" sqref="B4" type="list">
      <formula1>"1,2,3"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2"/>
    <col collapsed="false" customWidth="true" hidden="false" outlineLevel="0" max="7" min="7" style="0" width="30"/>
  </cols>
  <sheetData>
    <row r="1" customFormat="false" ht="24" hidden="false" customHeight="true" outlineLevel="0" collapsed="false">
      <c r="A1" s="1" t="s">
        <v>38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39</v>
      </c>
    </row>
    <row r="5" customFormat="false" ht="15" hidden="false" customHeight="false" outlineLevel="0" collapsed="false">
      <c r="A5" s="22" t="s">
        <v>40</v>
      </c>
      <c r="B5" s="9" t="s">
        <v>41</v>
      </c>
      <c r="C5" s="9" t="s">
        <v>42</v>
      </c>
      <c r="D5" s="9" t="s">
        <v>43</v>
      </c>
      <c r="E5" s="9" t="s">
        <v>44</v>
      </c>
      <c r="F5" s="22" t="s">
        <v>45</v>
      </c>
      <c r="G5" s="22" t="s">
        <v>46</v>
      </c>
    </row>
    <row r="6" customFormat="false" ht="15" hidden="false" customHeight="false" outlineLevel="0" collapsed="false">
      <c r="A6" s="7" t="s">
        <v>47</v>
      </c>
      <c r="B6" s="8"/>
      <c r="C6" s="8"/>
      <c r="D6" s="8"/>
      <c r="E6" s="8"/>
      <c r="F6" s="8"/>
      <c r="G6" s="8"/>
    </row>
    <row r="7" customFormat="false" ht="15" hidden="false" customHeight="false" outlineLevel="0" collapsed="false">
      <c r="A7" s="11" t="s">
        <v>48</v>
      </c>
      <c r="B7" s="23" t="n">
        <v>30</v>
      </c>
      <c r="C7" s="23" t="n">
        <v>30</v>
      </c>
      <c r="D7" s="23" t="n">
        <v>30</v>
      </c>
      <c r="E7" s="24" t="n">
        <f aca="false">CHOOSE(Dashboard!$B$4,B7,C7,D7)</f>
        <v>30</v>
      </c>
      <c r="F7" s="25" t="s">
        <v>49</v>
      </c>
      <c r="G7" s="17" t="s">
        <v>50</v>
      </c>
    </row>
    <row r="8" customFormat="false" ht="15" hidden="false" customHeight="false" outlineLevel="0" collapsed="false">
      <c r="A8" s="11" t="s">
        <v>51</v>
      </c>
      <c r="B8" s="26" t="n">
        <v>79</v>
      </c>
      <c r="C8" s="26" t="n">
        <v>99</v>
      </c>
      <c r="D8" s="26" t="n">
        <v>119</v>
      </c>
      <c r="E8" s="15" t="n">
        <f aca="false">CHOOSE(Dashboard!$B$4,B8,C8,D8)</f>
        <v>99</v>
      </c>
      <c r="F8" s="25" t="s">
        <v>52</v>
      </c>
      <c r="G8" s="17" t="s">
        <v>50</v>
      </c>
    </row>
    <row r="9" customFormat="false" ht="15" hidden="false" customHeight="false" outlineLevel="0" collapsed="false">
      <c r="A9" s="11" t="s">
        <v>53</v>
      </c>
      <c r="B9" s="27" t="n">
        <v>0</v>
      </c>
      <c r="C9" s="27" t="n">
        <v>0.03</v>
      </c>
      <c r="D9" s="27" t="n">
        <v>0.05</v>
      </c>
      <c r="E9" s="28" t="n">
        <f aca="false">CHOOSE(Dashboard!$B$4,B9,C9,D9)</f>
        <v>0.03</v>
      </c>
      <c r="F9" s="25" t="s">
        <v>54</v>
      </c>
      <c r="G9" s="17" t="s">
        <v>50</v>
      </c>
    </row>
    <row r="10" customFormat="false" ht="15" hidden="false" customHeight="false" outlineLevel="0" collapsed="false">
      <c r="A10" s="11" t="s">
        <v>31</v>
      </c>
      <c r="B10" s="27" t="n">
        <v>0.045</v>
      </c>
      <c r="C10" s="27" t="n">
        <v>0.03</v>
      </c>
      <c r="D10" s="27" t="n">
        <v>0.02</v>
      </c>
      <c r="E10" s="28" t="n">
        <f aca="false">CHOOSE(Dashboard!$B$4,B10,C10,D10)</f>
        <v>0.03</v>
      </c>
      <c r="F10" s="25" t="s">
        <v>54</v>
      </c>
      <c r="G10" s="17" t="s">
        <v>55</v>
      </c>
    </row>
    <row r="11" customFormat="false" ht="15" hidden="false" customHeight="false" outlineLevel="0" collapsed="false">
      <c r="A11" s="11" t="s">
        <v>56</v>
      </c>
      <c r="B11" s="27" t="n">
        <v>0</v>
      </c>
      <c r="C11" s="27" t="n">
        <v>0.005</v>
      </c>
      <c r="D11" s="27" t="n">
        <v>0.01</v>
      </c>
      <c r="E11" s="28" t="n">
        <f aca="false">CHOOSE(Dashboard!$B$4,B11,C11,D11)</f>
        <v>0.005</v>
      </c>
      <c r="F11" s="25" t="s">
        <v>54</v>
      </c>
      <c r="G11" s="17" t="s">
        <v>50</v>
      </c>
    </row>
    <row r="12" customFormat="false" ht="15" hidden="false" customHeight="false" outlineLevel="0" collapsed="false">
      <c r="A12" s="11" t="s">
        <v>57</v>
      </c>
      <c r="B12" s="29" t="n">
        <v>8</v>
      </c>
      <c r="C12" s="29" t="n">
        <v>12</v>
      </c>
      <c r="D12" s="29" t="n">
        <v>18</v>
      </c>
      <c r="E12" s="18" t="n">
        <f aca="false">CHOOSE(Dashboard!$B$4,B12,C12,D12)</f>
        <v>12</v>
      </c>
      <c r="F12" s="25" t="s">
        <v>58</v>
      </c>
      <c r="G12" s="17" t="s">
        <v>50</v>
      </c>
    </row>
    <row r="13" customFormat="false" ht="15" hidden="false" customHeight="false" outlineLevel="0" collapsed="false">
      <c r="A13" s="11" t="s">
        <v>59</v>
      </c>
      <c r="B13" s="27" t="n">
        <v>0.1</v>
      </c>
      <c r="C13" s="27" t="n">
        <v>0.3</v>
      </c>
      <c r="D13" s="27" t="n">
        <v>0.5</v>
      </c>
      <c r="E13" s="28" t="n">
        <f aca="false">CHOOSE(Dashboard!$B$4,B13,C13,D13)</f>
        <v>0.3</v>
      </c>
      <c r="F13" s="25" t="s">
        <v>54</v>
      </c>
      <c r="G13" s="17" t="s">
        <v>50</v>
      </c>
    </row>
    <row r="14" customFormat="false" ht="15" hidden="false" customHeight="false" outlineLevel="0" collapsed="false">
      <c r="A14" s="11" t="s">
        <v>60</v>
      </c>
      <c r="B14" s="26" t="n">
        <v>8000</v>
      </c>
      <c r="C14" s="26" t="n">
        <v>8000</v>
      </c>
      <c r="D14" s="26" t="n">
        <v>8000</v>
      </c>
      <c r="E14" s="15" t="n">
        <f aca="false">CHOOSE(Dashboard!$B$4,B14,C14,D14)</f>
        <v>8000</v>
      </c>
      <c r="F14" s="25" t="s">
        <v>52</v>
      </c>
      <c r="G14" s="17"/>
    </row>
    <row r="15" customFormat="false" ht="15" hidden="false" customHeight="false" outlineLevel="0" collapsed="false">
      <c r="A15" s="11" t="s">
        <v>61</v>
      </c>
      <c r="B15" s="27" t="n">
        <v>0.2</v>
      </c>
      <c r="C15" s="27" t="n">
        <v>0.2</v>
      </c>
      <c r="D15" s="27" t="n">
        <v>0.2</v>
      </c>
      <c r="E15" s="28" t="n">
        <f aca="false">CHOOSE(Dashboard!$B$4,B15,C15,D15)</f>
        <v>0.2</v>
      </c>
      <c r="F15" s="25" t="s">
        <v>54</v>
      </c>
      <c r="G15" s="17"/>
    </row>
    <row r="16" customFormat="false" ht="15" hidden="false" customHeight="false" outlineLevel="0" collapsed="false">
      <c r="A16" s="11" t="s">
        <v>62</v>
      </c>
      <c r="B16" s="26" t="n">
        <v>600</v>
      </c>
      <c r="C16" s="26" t="n">
        <v>450</v>
      </c>
      <c r="D16" s="26" t="n">
        <v>350</v>
      </c>
      <c r="E16" s="15" t="n">
        <f aca="false">CHOOSE(Dashboard!$B$4,B16,C16,D16)</f>
        <v>450</v>
      </c>
      <c r="F16" s="25" t="s">
        <v>63</v>
      </c>
      <c r="G16" s="17" t="s">
        <v>55</v>
      </c>
    </row>
    <row r="17" customFormat="false" ht="15" hidden="false" customHeight="false" outlineLevel="0" collapsed="false">
      <c r="A17" s="11" t="s">
        <v>64</v>
      </c>
      <c r="B17" s="27" t="n">
        <v>0.2</v>
      </c>
      <c r="C17" s="27" t="n">
        <v>0.2</v>
      </c>
      <c r="D17" s="27" t="n">
        <v>0.2</v>
      </c>
      <c r="E17" s="28" t="n">
        <f aca="false">CHOOSE(Dashboard!$B$4,B17,C17,D17)</f>
        <v>0.2</v>
      </c>
      <c r="F17" s="25" t="s">
        <v>54</v>
      </c>
      <c r="G17" s="17"/>
    </row>
    <row r="18" customFormat="false" ht="15" hidden="false" customHeight="false" outlineLevel="0" collapsed="false">
      <c r="A18" s="11" t="s">
        <v>65</v>
      </c>
      <c r="B18" s="27" t="n">
        <v>0.12</v>
      </c>
      <c r="C18" s="27" t="n">
        <v>0.1</v>
      </c>
      <c r="D18" s="27" t="n">
        <v>0.08</v>
      </c>
      <c r="E18" s="28" t="n">
        <f aca="false">CHOOSE(Dashboard!$B$4,B18,C18,D18)</f>
        <v>0.1</v>
      </c>
      <c r="F18" s="25" t="s">
        <v>54</v>
      </c>
      <c r="G18" s="17" t="s">
        <v>55</v>
      </c>
    </row>
    <row r="19" customFormat="false" ht="15" hidden="false" customHeight="false" outlineLevel="0" collapsed="false">
      <c r="A19" s="11" t="s">
        <v>66</v>
      </c>
      <c r="B19" s="30" t="n">
        <v>3</v>
      </c>
      <c r="C19" s="30" t="n">
        <v>2</v>
      </c>
      <c r="D19" s="30" t="n">
        <v>1.5</v>
      </c>
      <c r="E19" s="31" t="n">
        <f aca="false">CHOOSE(Dashboard!$B$4,B19,C19,D19)</f>
        <v>2</v>
      </c>
      <c r="F19" s="25" t="s">
        <v>63</v>
      </c>
      <c r="G19" s="17" t="s">
        <v>55</v>
      </c>
    </row>
    <row r="20" customFormat="false" ht="15" hidden="false" customHeight="false" outlineLevel="0" collapsed="false">
      <c r="A20" s="11" t="s">
        <v>67</v>
      </c>
      <c r="B20" s="26" t="n">
        <v>150</v>
      </c>
      <c r="C20" s="26" t="n">
        <v>150</v>
      </c>
      <c r="D20" s="26" t="n">
        <v>150</v>
      </c>
      <c r="E20" s="15" t="n">
        <f aca="false">CHOOSE(Dashboard!$B$4,B20,C20,D20)</f>
        <v>150</v>
      </c>
      <c r="F20" s="25" t="s">
        <v>63</v>
      </c>
      <c r="G20" s="17"/>
    </row>
    <row r="21" customFormat="false" ht="15" hidden="false" customHeight="false" outlineLevel="0" collapsed="false">
      <c r="A21" s="11" t="s">
        <v>68</v>
      </c>
      <c r="B21" s="26" t="n">
        <v>1500</v>
      </c>
      <c r="C21" s="26" t="n">
        <v>1500</v>
      </c>
      <c r="D21" s="26" t="n">
        <v>1500</v>
      </c>
      <c r="E21" s="15" t="n">
        <f aca="false">CHOOSE(Dashboard!$B$4,B21,C21,D21)</f>
        <v>1500</v>
      </c>
      <c r="F21" s="25" t="s">
        <v>63</v>
      </c>
      <c r="G21" s="17"/>
    </row>
    <row r="22" customFormat="false" ht="15" hidden="false" customHeight="false" outlineLevel="0" collapsed="false">
      <c r="A22" s="11" t="s">
        <v>69</v>
      </c>
      <c r="B22" s="26" t="n">
        <v>3000</v>
      </c>
      <c r="C22" s="26" t="n">
        <v>3000</v>
      </c>
      <c r="D22" s="26" t="n">
        <v>3000</v>
      </c>
      <c r="E22" s="15" t="n">
        <f aca="false">CHOOSE(Dashboard!$B$4,B22,C22,D22)</f>
        <v>3000</v>
      </c>
      <c r="F22" s="25" t="s">
        <v>63</v>
      </c>
      <c r="G22" s="17"/>
    </row>
    <row r="23" customFormat="false" ht="15" hidden="false" customHeight="false" outlineLevel="0" collapsed="false">
      <c r="A23" s="11" t="s">
        <v>70</v>
      </c>
      <c r="B23" s="26" t="n">
        <v>20000</v>
      </c>
      <c r="C23" s="26" t="n">
        <v>20000</v>
      </c>
      <c r="D23" s="26" t="n">
        <v>20000</v>
      </c>
      <c r="E23" s="15" t="n">
        <f aca="false">CHOOSE(Dashboard!$B$4,B23,C23,D23)</f>
        <v>20000</v>
      </c>
      <c r="F23" s="25" t="s">
        <v>63</v>
      </c>
      <c r="G23" s="17"/>
    </row>
    <row r="25" customFormat="false" ht="15" hidden="false" customHeight="false" outlineLevel="0" collapsed="false">
      <c r="A25" s="7" t="s">
        <v>71</v>
      </c>
      <c r="B25" s="8"/>
      <c r="C25" s="8"/>
      <c r="D25" s="8"/>
      <c r="E25" s="8"/>
      <c r="F25" s="8"/>
      <c r="G25" s="8"/>
    </row>
    <row r="26" customFormat="false" ht="15" hidden="false" customHeight="false" outlineLevel="0" collapsed="false">
      <c r="A26" s="11" t="s">
        <v>72</v>
      </c>
      <c r="B26" s="29" t="n">
        <v>3</v>
      </c>
      <c r="C26" s="29" t="n">
        <v>3</v>
      </c>
      <c r="D26" s="29" t="n">
        <v>3</v>
      </c>
      <c r="E26" s="18" t="n">
        <f aca="false">CHOOSE(Dashboard!$B$4,B26,C26,D26)</f>
        <v>3</v>
      </c>
      <c r="F26" s="25" t="s">
        <v>73</v>
      </c>
      <c r="G26" s="17" t="s">
        <v>50</v>
      </c>
    </row>
    <row r="27" customFormat="false" ht="15" hidden="false" customHeight="false" outlineLevel="0" collapsed="false">
      <c r="A27" s="11" t="s">
        <v>74</v>
      </c>
      <c r="B27" s="26" t="n">
        <v>125000</v>
      </c>
      <c r="C27" s="26" t="n">
        <v>125000</v>
      </c>
      <c r="D27" s="26" t="n">
        <v>125000</v>
      </c>
      <c r="E27" s="15" t="n">
        <f aca="false">CHOOSE(Dashboard!$B$4,B27,C27,D27)</f>
        <v>125000</v>
      </c>
      <c r="F27" s="25" t="s">
        <v>63</v>
      </c>
      <c r="G27" s="17"/>
    </row>
    <row r="28" customFormat="false" ht="15" hidden="false" customHeight="false" outlineLevel="0" collapsed="false">
      <c r="A28" s="11" t="s">
        <v>75</v>
      </c>
      <c r="B28" s="27" t="n">
        <v>0.5</v>
      </c>
      <c r="C28" s="27" t="n">
        <v>0.5</v>
      </c>
      <c r="D28" s="27" t="n">
        <v>0.5</v>
      </c>
      <c r="E28" s="28" t="n">
        <f aca="false">CHOOSE(Dashboard!$B$4,B28,C28,D28)</f>
        <v>0.5</v>
      </c>
      <c r="F28" s="25" t="s">
        <v>54</v>
      </c>
      <c r="G28" s="17" t="s">
        <v>50</v>
      </c>
    </row>
    <row r="29" customFormat="false" ht="15" hidden="false" customHeight="false" outlineLevel="0" collapsed="false">
      <c r="A29" s="11" t="s">
        <v>76</v>
      </c>
      <c r="B29" s="23" t="n">
        <v>1</v>
      </c>
      <c r="C29" s="23" t="n">
        <v>1</v>
      </c>
      <c r="D29" s="23" t="n">
        <v>1</v>
      </c>
      <c r="E29" s="24" t="n">
        <f aca="false">CHOOSE(Dashboard!$B$4,B29,C29,D29)</f>
        <v>1</v>
      </c>
      <c r="F29" s="25" t="s">
        <v>77</v>
      </c>
      <c r="G29" s="17"/>
    </row>
    <row r="30" customFormat="false" ht="15" hidden="false" customHeight="false" outlineLevel="0" collapsed="false">
      <c r="A30" s="11" t="s">
        <v>78</v>
      </c>
      <c r="B30" s="29" t="n">
        <v>1.5</v>
      </c>
      <c r="C30" s="29" t="n">
        <v>1.5</v>
      </c>
      <c r="D30" s="29" t="n">
        <v>1.5</v>
      </c>
      <c r="E30" s="18" t="n">
        <f aca="false">CHOOSE(Dashboard!$B$4,B30,C30,D30)</f>
        <v>1.5</v>
      </c>
      <c r="F30" s="25" t="s">
        <v>73</v>
      </c>
      <c r="G30" s="17" t="s">
        <v>50</v>
      </c>
    </row>
    <row r="31" customFormat="false" ht="15" hidden="false" customHeight="false" outlineLevel="0" collapsed="false">
      <c r="A31" s="11" t="s">
        <v>79</v>
      </c>
      <c r="B31" s="26" t="n">
        <v>95000</v>
      </c>
      <c r="C31" s="26" t="n">
        <v>95000</v>
      </c>
      <c r="D31" s="26" t="n">
        <v>95000</v>
      </c>
      <c r="E31" s="15" t="n">
        <f aca="false">CHOOSE(Dashboard!$B$4,B31,C31,D31)</f>
        <v>95000</v>
      </c>
      <c r="F31" s="25" t="s">
        <v>63</v>
      </c>
      <c r="G31" s="17"/>
    </row>
    <row r="32" customFormat="false" ht="15" hidden="false" customHeight="false" outlineLevel="0" collapsed="false">
      <c r="A32" s="11" t="s">
        <v>80</v>
      </c>
      <c r="B32" s="27" t="n">
        <v>0.5</v>
      </c>
      <c r="C32" s="27" t="n">
        <v>0.5</v>
      </c>
      <c r="D32" s="27" t="n">
        <v>0.5</v>
      </c>
      <c r="E32" s="28" t="n">
        <f aca="false">CHOOSE(Dashboard!$B$4,B32,C32,D32)</f>
        <v>0.5</v>
      </c>
      <c r="F32" s="25" t="s">
        <v>54</v>
      </c>
      <c r="G32" s="17" t="s">
        <v>50</v>
      </c>
    </row>
    <row r="33" customFormat="false" ht="15" hidden="false" customHeight="false" outlineLevel="0" collapsed="false">
      <c r="A33" s="11" t="s">
        <v>81</v>
      </c>
      <c r="B33" s="23" t="n">
        <v>1</v>
      </c>
      <c r="C33" s="23" t="n">
        <v>1</v>
      </c>
      <c r="D33" s="23" t="n">
        <v>1</v>
      </c>
      <c r="E33" s="24" t="n">
        <f aca="false">CHOOSE(Dashboard!$B$4,B33,C33,D33)</f>
        <v>1</v>
      </c>
      <c r="F33" s="25" t="s">
        <v>77</v>
      </c>
      <c r="G33" s="17"/>
    </row>
    <row r="34" customFormat="false" ht="15" hidden="false" customHeight="false" outlineLevel="0" collapsed="false">
      <c r="A34" s="11" t="s">
        <v>82</v>
      </c>
      <c r="B34" s="29" t="n">
        <v>1</v>
      </c>
      <c r="C34" s="29" t="n">
        <v>1</v>
      </c>
      <c r="D34" s="29" t="n">
        <v>1</v>
      </c>
      <c r="E34" s="18" t="n">
        <f aca="false">CHOOSE(Dashboard!$B$4,B34,C34,D34)</f>
        <v>1</v>
      </c>
      <c r="F34" s="25" t="s">
        <v>73</v>
      </c>
      <c r="G34" s="17" t="s">
        <v>50</v>
      </c>
    </row>
    <row r="35" customFormat="false" ht="15" hidden="false" customHeight="false" outlineLevel="0" collapsed="false">
      <c r="A35" s="11" t="s">
        <v>83</v>
      </c>
      <c r="B35" s="26" t="n">
        <v>60000</v>
      </c>
      <c r="C35" s="26" t="n">
        <v>60000</v>
      </c>
      <c r="D35" s="26" t="n">
        <v>60000</v>
      </c>
      <c r="E35" s="15" t="n">
        <f aca="false">CHOOSE(Dashboard!$B$4,B35,C35,D35)</f>
        <v>60000</v>
      </c>
      <c r="F35" s="25" t="s">
        <v>63</v>
      </c>
      <c r="G35" s="17"/>
    </row>
    <row r="36" customFormat="false" ht="15" hidden="false" customHeight="false" outlineLevel="0" collapsed="false">
      <c r="A36" s="11" t="s">
        <v>84</v>
      </c>
      <c r="B36" s="27" t="n">
        <v>0.5</v>
      </c>
      <c r="C36" s="27" t="n">
        <v>0.5</v>
      </c>
      <c r="D36" s="27" t="n">
        <v>0.5</v>
      </c>
      <c r="E36" s="28" t="n">
        <f aca="false">CHOOSE(Dashboard!$B$4,B36,C36,D36)</f>
        <v>0.5</v>
      </c>
      <c r="F36" s="25" t="s">
        <v>54</v>
      </c>
      <c r="G36" s="17" t="s">
        <v>50</v>
      </c>
    </row>
    <row r="37" customFormat="false" ht="15" hidden="false" customHeight="false" outlineLevel="0" collapsed="false">
      <c r="A37" s="11" t="s">
        <v>85</v>
      </c>
      <c r="B37" s="23" t="n">
        <v>1</v>
      </c>
      <c r="C37" s="23" t="n">
        <v>1</v>
      </c>
      <c r="D37" s="23" t="n">
        <v>1</v>
      </c>
      <c r="E37" s="24" t="n">
        <f aca="false">CHOOSE(Dashboard!$B$4,B37,C37,D37)</f>
        <v>1</v>
      </c>
      <c r="F37" s="25" t="s">
        <v>77</v>
      </c>
      <c r="G37" s="17"/>
    </row>
    <row r="38" customFormat="false" ht="15" hidden="false" customHeight="false" outlineLevel="0" collapsed="false">
      <c r="A38" s="11" t="s">
        <v>86</v>
      </c>
      <c r="B38" s="29" t="n">
        <v>0.5</v>
      </c>
      <c r="C38" s="29" t="n">
        <v>0.5</v>
      </c>
      <c r="D38" s="29" t="n">
        <v>0.5</v>
      </c>
      <c r="E38" s="18" t="n">
        <f aca="false">CHOOSE(Dashboard!$B$4,B38,C38,D38)</f>
        <v>0.5</v>
      </c>
      <c r="F38" s="25" t="s">
        <v>73</v>
      </c>
      <c r="G38" s="17" t="s">
        <v>50</v>
      </c>
    </row>
    <row r="39" customFormat="false" ht="15" hidden="false" customHeight="false" outlineLevel="0" collapsed="false">
      <c r="A39" s="11" t="s">
        <v>87</v>
      </c>
      <c r="B39" s="26" t="n">
        <v>80000</v>
      </c>
      <c r="C39" s="26" t="n">
        <v>80000</v>
      </c>
      <c r="D39" s="26" t="n">
        <v>80000</v>
      </c>
      <c r="E39" s="15" t="n">
        <f aca="false">CHOOSE(Dashboard!$B$4,B39,C39,D39)</f>
        <v>80000</v>
      </c>
      <c r="F39" s="25" t="s">
        <v>63</v>
      </c>
      <c r="G39" s="17"/>
    </row>
    <row r="40" customFormat="false" ht="15" hidden="false" customHeight="false" outlineLevel="0" collapsed="false">
      <c r="A40" s="11" t="s">
        <v>88</v>
      </c>
      <c r="B40" s="27" t="n">
        <v>0.5</v>
      </c>
      <c r="C40" s="27" t="n">
        <v>0.5</v>
      </c>
      <c r="D40" s="27" t="n">
        <v>0.5</v>
      </c>
      <c r="E40" s="28" t="n">
        <f aca="false">CHOOSE(Dashboard!$B$4,B40,C40,D40)</f>
        <v>0.5</v>
      </c>
      <c r="F40" s="25" t="s">
        <v>54</v>
      </c>
      <c r="G40" s="17" t="s">
        <v>50</v>
      </c>
    </row>
    <row r="41" customFormat="false" ht="15" hidden="false" customHeight="false" outlineLevel="0" collapsed="false">
      <c r="A41" s="11" t="s">
        <v>89</v>
      </c>
      <c r="B41" s="23" t="n">
        <v>1</v>
      </c>
      <c r="C41" s="23" t="n">
        <v>1</v>
      </c>
      <c r="D41" s="23" t="n">
        <v>1</v>
      </c>
      <c r="E41" s="24" t="n">
        <f aca="false">CHOOSE(Dashboard!$B$4,B41,C41,D41)</f>
        <v>1</v>
      </c>
      <c r="F41" s="25" t="s">
        <v>77</v>
      </c>
      <c r="G41" s="17"/>
    </row>
    <row r="42" customFormat="false" ht="15" hidden="false" customHeight="false" outlineLevel="0" collapsed="false">
      <c r="A42" s="11" t="s">
        <v>90</v>
      </c>
      <c r="B42" s="27" t="n">
        <v>0.2</v>
      </c>
      <c r="C42" s="27" t="n">
        <v>0.2</v>
      </c>
      <c r="D42" s="27" t="n">
        <v>0.2</v>
      </c>
      <c r="E42" s="28" t="n">
        <f aca="false">CHOOSE(Dashboard!$B$4,B42,C42,D42)</f>
        <v>0.2</v>
      </c>
      <c r="F42" s="25" t="s">
        <v>54</v>
      </c>
      <c r="G42" s="17"/>
    </row>
    <row r="43" customFormat="false" ht="15" hidden="false" customHeight="false" outlineLevel="0" collapsed="false">
      <c r="A43" s="11" t="s">
        <v>91</v>
      </c>
      <c r="B43" s="27" t="n">
        <v>0.04</v>
      </c>
      <c r="C43" s="27" t="n">
        <v>0.04</v>
      </c>
      <c r="D43" s="27" t="n">
        <v>0.04</v>
      </c>
      <c r="E43" s="28" t="n">
        <f aca="false">CHOOSE(Dashboard!$B$4,B43,C43,D43)</f>
        <v>0.04</v>
      </c>
      <c r="F43" s="25" t="s">
        <v>54</v>
      </c>
      <c r="G43" s="17"/>
    </row>
    <row r="45" customFormat="false" ht="15" hidden="false" customHeight="false" outlineLevel="0" collapsed="false">
      <c r="A45" s="7" t="s">
        <v>92</v>
      </c>
      <c r="B45" s="8"/>
      <c r="C45" s="8"/>
      <c r="D45" s="8"/>
      <c r="E45" s="8"/>
      <c r="F45" s="8"/>
      <c r="G45" s="8"/>
    </row>
    <row r="46" customFormat="false" ht="15" hidden="false" customHeight="false" outlineLevel="0" collapsed="false">
      <c r="A46" s="11" t="s">
        <v>93</v>
      </c>
      <c r="B46" s="26" t="n">
        <v>3000000</v>
      </c>
      <c r="C46" s="26" t="n">
        <v>3000000</v>
      </c>
      <c r="D46" s="26" t="n">
        <v>3000000</v>
      </c>
      <c r="E46" s="15" t="n">
        <f aca="false">CHOOSE(Dashboard!$B$4,B46,C46,D46)</f>
        <v>3000000</v>
      </c>
      <c r="F46" s="25" t="s">
        <v>63</v>
      </c>
      <c r="G46" s="17"/>
    </row>
    <row r="47" customFormat="false" ht="15" hidden="false" customHeight="false" outlineLevel="0" collapsed="false">
      <c r="A47" s="11" t="s">
        <v>94</v>
      </c>
      <c r="B47" s="26" t="n">
        <v>0</v>
      </c>
      <c r="C47" s="26" t="n">
        <v>0</v>
      </c>
      <c r="D47" s="26" t="n">
        <v>0</v>
      </c>
      <c r="E47" s="15" t="n">
        <f aca="false">CHOOSE(Dashboard!$B$4,B47,C47,D47)</f>
        <v>0</v>
      </c>
      <c r="F47" s="25" t="s">
        <v>63</v>
      </c>
      <c r="G47" s="17"/>
    </row>
    <row r="48" customFormat="false" ht="15" hidden="false" customHeight="false" outlineLevel="0" collapsed="false">
      <c r="A48" s="11" t="s">
        <v>95</v>
      </c>
      <c r="B48" s="27" t="n">
        <v>0</v>
      </c>
      <c r="C48" s="27" t="n">
        <v>0</v>
      </c>
      <c r="D48" s="27" t="n">
        <v>0</v>
      </c>
      <c r="E48" s="28" t="n">
        <f aca="false">CHOOSE(Dashboard!$B$4,B48,C48,D48)</f>
        <v>0</v>
      </c>
      <c r="F48" s="25" t="s">
        <v>54</v>
      </c>
      <c r="G48" s="17"/>
    </row>
    <row r="49" customFormat="false" ht="15" hidden="false" customHeight="false" outlineLevel="0" collapsed="false">
      <c r="A49" s="11" t="s">
        <v>96</v>
      </c>
      <c r="B49" s="23" t="n">
        <v>1</v>
      </c>
      <c r="C49" s="23" t="n">
        <v>1</v>
      </c>
      <c r="D49" s="23" t="n">
        <v>1</v>
      </c>
      <c r="E49" s="24" t="n">
        <f aca="false">CHOOSE(Dashboard!$B$4,B49,C49,D49)</f>
        <v>1</v>
      </c>
      <c r="F49" s="25" t="s">
        <v>97</v>
      </c>
      <c r="G49" s="17"/>
    </row>
    <row r="51" customFormat="false" ht="15" hidden="false" customHeight="false" outlineLevel="0" collapsed="false">
      <c r="A51" s="7" t="s">
        <v>98</v>
      </c>
      <c r="B51" s="8"/>
      <c r="C51" s="8"/>
      <c r="D51" s="8"/>
      <c r="E51" s="8"/>
      <c r="F51" s="8"/>
      <c r="G51" s="8"/>
    </row>
    <row r="52" customFormat="false" ht="15" hidden="false" customHeight="false" outlineLevel="0" collapsed="false">
      <c r="A52" s="11" t="s">
        <v>99</v>
      </c>
      <c r="B52" s="23" t="n">
        <v>5</v>
      </c>
      <c r="C52" s="23" t="n">
        <v>5</v>
      </c>
      <c r="D52" s="23" t="n">
        <v>5</v>
      </c>
      <c r="E52" s="24" t="n">
        <f aca="false">CHOOSE(Dashboard!$B$4,B52,C52,D52)</f>
        <v>5</v>
      </c>
      <c r="F52" s="25" t="s">
        <v>100</v>
      </c>
      <c r="G52" s="17"/>
    </row>
    <row r="53" customFormat="false" ht="15" hidden="false" customHeight="false" outlineLevel="0" collapsed="false">
      <c r="A53" s="11" t="s">
        <v>101</v>
      </c>
      <c r="B53" s="23" t="n">
        <v>0</v>
      </c>
      <c r="C53" s="23" t="n">
        <v>0</v>
      </c>
      <c r="D53" s="23" t="n">
        <v>0</v>
      </c>
      <c r="E53" s="24" t="n">
        <f aca="false">CHOOSE(Dashboard!$B$4,B53,C53,D53)</f>
        <v>0</v>
      </c>
      <c r="F53" s="25" t="s">
        <v>100</v>
      </c>
      <c r="G53" s="17"/>
    </row>
    <row r="54" customFormat="false" ht="15" hidden="false" customHeight="false" outlineLevel="0" collapsed="false">
      <c r="A54" s="11" t="s">
        <v>102</v>
      </c>
      <c r="B54" s="23" t="n">
        <v>30</v>
      </c>
      <c r="C54" s="23" t="n">
        <v>30</v>
      </c>
      <c r="D54" s="23" t="n">
        <v>30</v>
      </c>
      <c r="E54" s="24" t="n">
        <f aca="false">CHOOSE(Dashboard!$B$4,B54,C54,D54)</f>
        <v>30</v>
      </c>
      <c r="F54" s="25" t="s">
        <v>100</v>
      </c>
      <c r="G54" s="17"/>
    </row>
    <row r="56" customFormat="false" ht="15" hidden="false" customHeight="false" outlineLevel="0" collapsed="false">
      <c r="A56" s="7" t="s">
        <v>103</v>
      </c>
      <c r="B56" s="8"/>
      <c r="C56" s="8"/>
      <c r="D56" s="8"/>
      <c r="E56" s="8"/>
      <c r="F56" s="8"/>
      <c r="G56" s="8"/>
    </row>
    <row r="57" customFormat="false" ht="15" hidden="false" customHeight="false" outlineLevel="0" collapsed="false">
      <c r="A57" s="11" t="s">
        <v>104</v>
      </c>
      <c r="B57" s="23" t="n">
        <v>3</v>
      </c>
      <c r="C57" s="23" t="n">
        <v>3</v>
      </c>
      <c r="D57" s="23" t="n">
        <v>3</v>
      </c>
      <c r="E57" s="24" t="n">
        <f aca="false">CHOOSE(Dashboard!$B$4,B57,C57,D57)</f>
        <v>3</v>
      </c>
      <c r="F57" s="25" t="s">
        <v>97</v>
      </c>
      <c r="G57" s="17"/>
    </row>
    <row r="58" customFormat="false" ht="15" hidden="false" customHeight="false" outlineLevel="0" collapsed="false">
      <c r="A58" s="11" t="s">
        <v>105</v>
      </c>
      <c r="B58" s="27" t="n">
        <v>0.21</v>
      </c>
      <c r="C58" s="27" t="n">
        <v>0.21</v>
      </c>
      <c r="D58" s="27" t="n">
        <v>0.21</v>
      </c>
      <c r="E58" s="28" t="n">
        <f aca="false">CHOOSE(Dashboard!$B$4,B58,C58,D58)</f>
        <v>0.21</v>
      </c>
      <c r="F58" s="25" t="s">
        <v>54</v>
      </c>
      <c r="G58" s="17"/>
    </row>
    <row r="60" customFormat="false" ht="15" hidden="false" customHeight="false" outlineLevel="0" collapsed="false">
      <c r="A60" s="3" t="s">
        <v>106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9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107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108</v>
      </c>
    </row>
    <row r="3" customFormat="false" ht="15" hidden="false" customHeight="false" outlineLevel="0" collapsed="false">
      <c r="A3" s="4" t="s">
        <v>109</v>
      </c>
      <c r="C3" s="9" t="s">
        <v>110</v>
      </c>
      <c r="D3" s="9" t="s">
        <v>111</v>
      </c>
      <c r="E3" s="9" t="s">
        <v>112</v>
      </c>
      <c r="F3" s="9" t="s">
        <v>113</v>
      </c>
      <c r="G3" s="9" t="s">
        <v>114</v>
      </c>
      <c r="H3" s="9" t="s">
        <v>115</v>
      </c>
      <c r="I3" s="9" t="s">
        <v>116</v>
      </c>
      <c r="J3" s="9" t="s">
        <v>117</v>
      </c>
      <c r="K3" s="9" t="s">
        <v>118</v>
      </c>
      <c r="L3" s="9" t="s">
        <v>119</v>
      </c>
      <c r="M3" s="9" t="s">
        <v>120</v>
      </c>
      <c r="N3" s="9" t="s">
        <v>121</v>
      </c>
      <c r="O3" s="9" t="s">
        <v>122</v>
      </c>
      <c r="P3" s="9" t="s">
        <v>123</v>
      </c>
      <c r="Q3" s="9" t="s">
        <v>124</v>
      </c>
      <c r="R3" s="9" t="s">
        <v>125</v>
      </c>
      <c r="S3" s="9" t="s">
        <v>126</v>
      </c>
      <c r="T3" s="9" t="s">
        <v>127</v>
      </c>
      <c r="U3" s="9" t="s">
        <v>128</v>
      </c>
      <c r="V3" s="9" t="s">
        <v>129</v>
      </c>
      <c r="W3" s="9" t="s">
        <v>130</v>
      </c>
      <c r="X3" s="9" t="s">
        <v>131</v>
      </c>
      <c r="Y3" s="9" t="s">
        <v>132</v>
      </c>
      <c r="Z3" s="9" t="s">
        <v>133</v>
      </c>
      <c r="AA3" s="9" t="s">
        <v>134</v>
      </c>
      <c r="AB3" s="9" t="s">
        <v>135</v>
      </c>
      <c r="AC3" s="9" t="s">
        <v>136</v>
      </c>
      <c r="AD3" s="9" t="s">
        <v>137</v>
      </c>
      <c r="AE3" s="9" t="s">
        <v>138</v>
      </c>
      <c r="AF3" s="9" t="s">
        <v>139</v>
      </c>
      <c r="AG3" s="9" t="s">
        <v>140</v>
      </c>
      <c r="AH3" s="9" t="s">
        <v>141</v>
      </c>
      <c r="AI3" s="9" t="s">
        <v>142</v>
      </c>
      <c r="AJ3" s="9" t="s">
        <v>143</v>
      </c>
      <c r="AK3" s="9" t="s">
        <v>144</v>
      </c>
      <c r="AL3" s="9" t="s">
        <v>145</v>
      </c>
    </row>
    <row r="4" customFormat="false" ht="15" hidden="false" customHeight="false" outlineLevel="0" collapsed="false">
      <c r="A4" s="17" t="s">
        <v>146</v>
      </c>
      <c r="C4" s="32" t="n">
        <v>1</v>
      </c>
      <c r="D4" s="32" t="n">
        <v>2</v>
      </c>
      <c r="E4" s="32" t="n">
        <v>3</v>
      </c>
      <c r="F4" s="32" t="n">
        <v>4</v>
      </c>
      <c r="G4" s="32" t="n">
        <v>5</v>
      </c>
      <c r="H4" s="32" t="n">
        <v>6</v>
      </c>
      <c r="I4" s="32" t="n">
        <v>7</v>
      </c>
      <c r="J4" s="32" t="n">
        <v>8</v>
      </c>
      <c r="K4" s="32" t="n">
        <v>9</v>
      </c>
      <c r="L4" s="32" t="n">
        <v>10</v>
      </c>
      <c r="M4" s="32" t="n">
        <v>11</v>
      </c>
      <c r="N4" s="32" t="n">
        <v>12</v>
      </c>
      <c r="O4" s="32" t="n">
        <v>13</v>
      </c>
      <c r="P4" s="32" t="n">
        <v>14</v>
      </c>
      <c r="Q4" s="32" t="n">
        <v>15</v>
      </c>
      <c r="R4" s="32" t="n">
        <v>16</v>
      </c>
      <c r="S4" s="32" t="n">
        <v>17</v>
      </c>
      <c r="T4" s="32" t="n">
        <v>18</v>
      </c>
      <c r="U4" s="32" t="n">
        <v>19</v>
      </c>
      <c r="V4" s="32" t="n">
        <v>20</v>
      </c>
      <c r="W4" s="32" t="n">
        <v>21</v>
      </c>
      <c r="X4" s="32" t="n">
        <v>22</v>
      </c>
      <c r="Y4" s="32" t="n">
        <v>23</v>
      </c>
      <c r="Z4" s="32" t="n">
        <v>24</v>
      </c>
      <c r="AA4" s="32" t="n">
        <v>25</v>
      </c>
      <c r="AB4" s="32" t="n">
        <v>26</v>
      </c>
      <c r="AC4" s="32" t="n">
        <v>27</v>
      </c>
      <c r="AD4" s="32" t="n">
        <v>28</v>
      </c>
      <c r="AE4" s="32" t="n">
        <v>29</v>
      </c>
      <c r="AF4" s="32" t="n">
        <v>30</v>
      </c>
      <c r="AG4" s="32" t="n">
        <v>31</v>
      </c>
      <c r="AH4" s="32" t="n">
        <v>32</v>
      </c>
      <c r="AI4" s="32" t="n">
        <v>33</v>
      </c>
      <c r="AJ4" s="32" t="n">
        <v>34</v>
      </c>
      <c r="AK4" s="32" t="n">
        <v>35</v>
      </c>
      <c r="AL4" s="32" t="n">
        <v>36</v>
      </c>
    </row>
    <row r="5" customFormat="false" ht="15" hidden="false" customHeight="false" outlineLevel="0" collapsed="false">
      <c r="A5" s="17" t="s">
        <v>21</v>
      </c>
      <c r="C5" s="17" t="n">
        <f aca="false">ROUNDUP(C4*1/12,0)</f>
        <v>1</v>
      </c>
      <c r="D5" s="17" t="n">
        <f aca="false">ROUNDUP(D4*1/12,0)</f>
        <v>1</v>
      </c>
      <c r="E5" s="17" t="n">
        <f aca="false">ROUNDUP(E4*1/12,0)</f>
        <v>1</v>
      </c>
      <c r="F5" s="17" t="n">
        <f aca="false">ROUNDUP(F4*1/12,0)</f>
        <v>1</v>
      </c>
      <c r="G5" s="17" t="n">
        <f aca="false">ROUNDUP(G4*1/12,0)</f>
        <v>1</v>
      </c>
      <c r="H5" s="17" t="n">
        <f aca="false">ROUNDUP(H4*1/12,0)</f>
        <v>1</v>
      </c>
      <c r="I5" s="17" t="n">
        <f aca="false">ROUNDUP(I4*1/12,0)</f>
        <v>1</v>
      </c>
      <c r="J5" s="17" t="n">
        <f aca="false">ROUNDUP(J4*1/12,0)</f>
        <v>1</v>
      </c>
      <c r="K5" s="17" t="n">
        <f aca="false">ROUNDUP(K4*1/12,0)</f>
        <v>1</v>
      </c>
      <c r="L5" s="17" t="n">
        <f aca="false">ROUNDUP(L4*1/12,0)</f>
        <v>1</v>
      </c>
      <c r="M5" s="17" t="n">
        <f aca="false">ROUNDUP(M4*1/12,0)</f>
        <v>1</v>
      </c>
      <c r="N5" s="17" t="n">
        <f aca="false">ROUNDUP(N4*1/12,0)</f>
        <v>1</v>
      </c>
      <c r="O5" s="17" t="n">
        <f aca="false">ROUNDUP(O4*1/12,0)</f>
        <v>2</v>
      </c>
      <c r="P5" s="17" t="n">
        <f aca="false">ROUNDUP(P4*1/12,0)</f>
        <v>2</v>
      </c>
      <c r="Q5" s="17" t="n">
        <f aca="false">ROUNDUP(Q4*1/12,0)</f>
        <v>2</v>
      </c>
      <c r="R5" s="17" t="n">
        <f aca="false">ROUNDUP(R4*1/12,0)</f>
        <v>2</v>
      </c>
      <c r="S5" s="17" t="n">
        <f aca="false">ROUNDUP(S4*1/12,0)</f>
        <v>2</v>
      </c>
      <c r="T5" s="17" t="n">
        <f aca="false">ROUNDUP(T4*1/12,0)</f>
        <v>2</v>
      </c>
      <c r="U5" s="17" t="n">
        <f aca="false">ROUNDUP(U4*1/12,0)</f>
        <v>2</v>
      </c>
      <c r="V5" s="17" t="n">
        <f aca="false">ROUNDUP(V4*1/12,0)</f>
        <v>2</v>
      </c>
      <c r="W5" s="17" t="n">
        <f aca="false">ROUNDUP(W4*1/12,0)</f>
        <v>2</v>
      </c>
      <c r="X5" s="17" t="n">
        <f aca="false">ROUNDUP(X4*1/12,0)</f>
        <v>2</v>
      </c>
      <c r="Y5" s="17" t="n">
        <f aca="false">ROUNDUP(Y4*1/12,0)</f>
        <v>2</v>
      </c>
      <c r="Z5" s="17" t="n">
        <f aca="false">ROUNDUP(Z4*1/12,0)</f>
        <v>2</v>
      </c>
      <c r="AA5" s="17" t="n">
        <f aca="false">ROUNDUP(AA4*1/12,0)</f>
        <v>3</v>
      </c>
      <c r="AB5" s="17" t="n">
        <f aca="false">ROUNDUP(AB4*1/12,0)</f>
        <v>3</v>
      </c>
      <c r="AC5" s="17" t="n">
        <f aca="false">ROUNDUP(AC4*1/12,0)</f>
        <v>3</v>
      </c>
      <c r="AD5" s="17" t="n">
        <f aca="false">ROUNDUP(AD4*1/12,0)</f>
        <v>3</v>
      </c>
      <c r="AE5" s="17" t="n">
        <f aca="false">ROUNDUP(AE4*1/12,0)</f>
        <v>3</v>
      </c>
      <c r="AF5" s="17" t="n">
        <f aca="false">ROUNDUP(AF4*1/12,0)</f>
        <v>3</v>
      </c>
      <c r="AG5" s="17" t="n">
        <f aca="false">ROUNDUP(AG4*1/12,0)</f>
        <v>3</v>
      </c>
      <c r="AH5" s="17" t="n">
        <f aca="false">ROUNDUP(AH4*1/12,0)</f>
        <v>3</v>
      </c>
      <c r="AI5" s="17" t="n">
        <f aca="false">ROUNDUP(AI4*1/12,0)</f>
        <v>3</v>
      </c>
      <c r="AJ5" s="17" t="n">
        <f aca="false">ROUNDUP(AJ4*1/12,0)</f>
        <v>3</v>
      </c>
      <c r="AK5" s="17" t="n">
        <f aca="false">ROUNDUP(AK4*1/12,0)</f>
        <v>3</v>
      </c>
      <c r="AL5" s="17" t="n">
        <f aca="false">ROUNDUP(AL4*1/12,0)</f>
        <v>3</v>
      </c>
    </row>
    <row r="7" customFormat="false" ht="15" hidden="false" customHeight="false" outlineLevel="0" collapsed="false">
      <c r="A7" s="7" t="s">
        <v>147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148</v>
      </c>
      <c r="C8" s="13" t="n">
        <f aca="false">Inputs!$E$12*(1+Inputs!$E$13)^(C$5-1)*1</f>
        <v>12</v>
      </c>
      <c r="D8" s="13" t="n">
        <f aca="false">Inputs!$E$12*(1+Inputs!$E$13)^(D$5-1)*1</f>
        <v>12</v>
      </c>
      <c r="E8" s="13" t="n">
        <f aca="false">Inputs!$E$12*(1+Inputs!$E$13)^(E$5-1)*1</f>
        <v>12</v>
      </c>
      <c r="F8" s="13" t="n">
        <f aca="false">Inputs!$E$12*(1+Inputs!$E$13)^(F$5-1)*1</f>
        <v>12</v>
      </c>
      <c r="G8" s="13" t="n">
        <f aca="false">Inputs!$E$12*(1+Inputs!$E$13)^(G$5-1)*1</f>
        <v>12</v>
      </c>
      <c r="H8" s="13" t="n">
        <f aca="false">Inputs!$E$12*(1+Inputs!$E$13)^(H$5-1)*1</f>
        <v>12</v>
      </c>
      <c r="I8" s="13" t="n">
        <f aca="false">Inputs!$E$12*(1+Inputs!$E$13)^(I$5-1)*1</f>
        <v>12</v>
      </c>
      <c r="J8" s="13" t="n">
        <f aca="false">Inputs!$E$12*(1+Inputs!$E$13)^(J$5-1)*1</f>
        <v>12</v>
      </c>
      <c r="K8" s="13" t="n">
        <f aca="false">Inputs!$E$12*(1+Inputs!$E$13)^(K$5-1)*1</f>
        <v>12</v>
      </c>
      <c r="L8" s="13" t="n">
        <f aca="false">Inputs!$E$12*(1+Inputs!$E$13)^(L$5-1)*1</f>
        <v>12</v>
      </c>
      <c r="M8" s="13" t="n">
        <f aca="false">Inputs!$E$12*(1+Inputs!$E$13)^(M$5-1)*1</f>
        <v>12</v>
      </c>
      <c r="N8" s="13" t="n">
        <f aca="false">Inputs!$E$12*(1+Inputs!$E$13)^(N$5-1)*1</f>
        <v>12</v>
      </c>
      <c r="O8" s="13" t="n">
        <f aca="false">Inputs!$E$12*(1+Inputs!$E$13)^(O$5-1)*1</f>
        <v>15.6</v>
      </c>
      <c r="P8" s="13" t="n">
        <f aca="false">Inputs!$E$12*(1+Inputs!$E$13)^(P$5-1)*1</f>
        <v>15.6</v>
      </c>
      <c r="Q8" s="13" t="n">
        <f aca="false">Inputs!$E$12*(1+Inputs!$E$13)^(Q$5-1)*1</f>
        <v>15.6</v>
      </c>
      <c r="R8" s="13" t="n">
        <f aca="false">Inputs!$E$12*(1+Inputs!$E$13)^(R$5-1)*1</f>
        <v>15.6</v>
      </c>
      <c r="S8" s="13" t="n">
        <f aca="false">Inputs!$E$12*(1+Inputs!$E$13)^(S$5-1)*1</f>
        <v>15.6</v>
      </c>
      <c r="T8" s="13" t="n">
        <f aca="false">Inputs!$E$12*(1+Inputs!$E$13)^(T$5-1)*1</f>
        <v>15.6</v>
      </c>
      <c r="U8" s="13" t="n">
        <f aca="false">Inputs!$E$12*(1+Inputs!$E$13)^(U$5-1)*1</f>
        <v>15.6</v>
      </c>
      <c r="V8" s="13" t="n">
        <f aca="false">Inputs!$E$12*(1+Inputs!$E$13)^(V$5-1)*1</f>
        <v>15.6</v>
      </c>
      <c r="W8" s="13" t="n">
        <f aca="false">Inputs!$E$12*(1+Inputs!$E$13)^(W$5-1)*1</f>
        <v>15.6</v>
      </c>
      <c r="X8" s="13" t="n">
        <f aca="false">Inputs!$E$12*(1+Inputs!$E$13)^(X$5-1)*1</f>
        <v>15.6</v>
      </c>
      <c r="Y8" s="13" t="n">
        <f aca="false">Inputs!$E$12*(1+Inputs!$E$13)^(Y$5-1)*1</f>
        <v>15.6</v>
      </c>
      <c r="Z8" s="13" t="n">
        <f aca="false">Inputs!$E$12*(1+Inputs!$E$13)^(Z$5-1)*1</f>
        <v>15.6</v>
      </c>
      <c r="AA8" s="13" t="n">
        <f aca="false">Inputs!$E$12*(1+Inputs!$E$13)^(AA$5-1)*1</f>
        <v>20.28</v>
      </c>
      <c r="AB8" s="13" t="n">
        <f aca="false">Inputs!$E$12*(1+Inputs!$E$13)^(AB$5-1)*1</f>
        <v>20.28</v>
      </c>
      <c r="AC8" s="13" t="n">
        <f aca="false">Inputs!$E$12*(1+Inputs!$E$13)^(AC$5-1)*1</f>
        <v>20.28</v>
      </c>
      <c r="AD8" s="13" t="n">
        <f aca="false">Inputs!$E$12*(1+Inputs!$E$13)^(AD$5-1)*1</f>
        <v>20.28</v>
      </c>
      <c r="AE8" s="13" t="n">
        <f aca="false">Inputs!$E$12*(1+Inputs!$E$13)^(AE$5-1)*1</f>
        <v>20.28</v>
      </c>
      <c r="AF8" s="13" t="n">
        <f aca="false">Inputs!$E$12*(1+Inputs!$E$13)^(AF$5-1)*1</f>
        <v>20.28</v>
      </c>
      <c r="AG8" s="13" t="n">
        <f aca="false">Inputs!$E$12*(1+Inputs!$E$13)^(AG$5-1)*1</f>
        <v>20.28</v>
      </c>
      <c r="AH8" s="13" t="n">
        <f aca="false">Inputs!$E$12*(1+Inputs!$E$13)^(AH$5-1)*1</f>
        <v>20.28</v>
      </c>
      <c r="AI8" s="13" t="n">
        <f aca="false">Inputs!$E$12*(1+Inputs!$E$13)^(AI$5-1)*1</f>
        <v>20.28</v>
      </c>
      <c r="AJ8" s="13" t="n">
        <f aca="false">Inputs!$E$12*(1+Inputs!$E$13)^(AJ$5-1)*1</f>
        <v>20.28</v>
      </c>
      <c r="AK8" s="13" t="n">
        <f aca="false">Inputs!$E$12*(1+Inputs!$E$13)^(AK$5-1)*1</f>
        <v>20.28</v>
      </c>
      <c r="AL8" s="13" t="n">
        <f aca="false">Inputs!$E$12*(1+Inputs!$E$13)^(AL$5-1)*1</f>
        <v>20.28</v>
      </c>
    </row>
    <row r="9" customFormat="false" ht="15" hidden="false" customHeight="false" outlineLevel="0" collapsed="false">
      <c r="A9" s="11" t="s">
        <v>149</v>
      </c>
      <c r="C9" s="13" t="n">
        <f aca="false">-C30/MAX(1,Inputs!$E$16)</f>
        <v>17.7777777777778</v>
      </c>
      <c r="D9" s="13" t="n">
        <f aca="false">-D30/MAX(1,Inputs!$E$16)</f>
        <v>17.7777777777778</v>
      </c>
      <c r="E9" s="13" t="n">
        <f aca="false">-E30/MAX(1,Inputs!$E$16)</f>
        <v>17.7777777777778</v>
      </c>
      <c r="F9" s="13" t="n">
        <f aca="false">-F30/MAX(1,Inputs!$E$16)</f>
        <v>17.7777777777778</v>
      </c>
      <c r="G9" s="13" t="n">
        <f aca="false">-G30/MAX(1,Inputs!$E$16)</f>
        <v>17.7777777777778</v>
      </c>
      <c r="H9" s="13" t="n">
        <f aca="false">-H30/MAX(1,Inputs!$E$16)</f>
        <v>17.7777777777778</v>
      </c>
      <c r="I9" s="13" t="n">
        <f aca="false">-I30/MAX(1,Inputs!$E$16)</f>
        <v>17.7777777777778</v>
      </c>
      <c r="J9" s="13" t="n">
        <f aca="false">-J30/MAX(1,Inputs!$E$16)</f>
        <v>17.7777777777778</v>
      </c>
      <c r="K9" s="13" t="n">
        <f aca="false">-K30/MAX(1,Inputs!$E$16)</f>
        <v>17.7777777777778</v>
      </c>
      <c r="L9" s="13" t="n">
        <f aca="false">-L30/MAX(1,Inputs!$E$16)</f>
        <v>17.7777777777778</v>
      </c>
      <c r="M9" s="13" t="n">
        <f aca="false">-M30/MAX(1,Inputs!$E$16)</f>
        <v>17.7777777777778</v>
      </c>
      <c r="N9" s="13" t="n">
        <f aca="false">-N30/MAX(1,Inputs!$E$16)</f>
        <v>17.7777777777778</v>
      </c>
      <c r="O9" s="13" t="n">
        <f aca="false">-O30/MAX(1,Inputs!$E$16)</f>
        <v>21.3333333333333</v>
      </c>
      <c r="P9" s="13" t="n">
        <f aca="false">-P30/MAX(1,Inputs!$E$16)</f>
        <v>21.3333333333333</v>
      </c>
      <c r="Q9" s="13" t="n">
        <f aca="false">-Q30/MAX(1,Inputs!$E$16)</f>
        <v>21.3333333333333</v>
      </c>
      <c r="R9" s="13" t="n">
        <f aca="false">-R30/MAX(1,Inputs!$E$16)</f>
        <v>21.3333333333333</v>
      </c>
      <c r="S9" s="13" t="n">
        <f aca="false">-S30/MAX(1,Inputs!$E$16)</f>
        <v>21.3333333333333</v>
      </c>
      <c r="T9" s="13" t="n">
        <f aca="false">-T30/MAX(1,Inputs!$E$16)</f>
        <v>21.3333333333333</v>
      </c>
      <c r="U9" s="13" t="n">
        <f aca="false">-U30/MAX(1,Inputs!$E$16)</f>
        <v>21.3333333333333</v>
      </c>
      <c r="V9" s="13" t="n">
        <f aca="false">-V30/MAX(1,Inputs!$E$16)</f>
        <v>21.3333333333333</v>
      </c>
      <c r="W9" s="13" t="n">
        <f aca="false">-W30/MAX(1,Inputs!$E$16)</f>
        <v>21.3333333333333</v>
      </c>
      <c r="X9" s="13" t="n">
        <f aca="false">-X30/MAX(1,Inputs!$E$16)</f>
        <v>21.3333333333333</v>
      </c>
      <c r="Y9" s="13" t="n">
        <f aca="false">-Y30/MAX(1,Inputs!$E$16)</f>
        <v>21.3333333333333</v>
      </c>
      <c r="Z9" s="13" t="n">
        <f aca="false">-Z30/MAX(1,Inputs!$E$16)</f>
        <v>21.3333333333333</v>
      </c>
      <c r="AA9" s="13" t="n">
        <f aca="false">-AA30/MAX(1,Inputs!$E$16)</f>
        <v>25.6</v>
      </c>
      <c r="AB9" s="13" t="n">
        <f aca="false">-AB30/MAX(1,Inputs!$E$16)</f>
        <v>25.6</v>
      </c>
      <c r="AC9" s="13" t="n">
        <f aca="false">-AC30/MAX(1,Inputs!$E$16)</f>
        <v>25.6</v>
      </c>
      <c r="AD9" s="13" t="n">
        <f aca="false">-AD30/MAX(1,Inputs!$E$16)</f>
        <v>25.6</v>
      </c>
      <c r="AE9" s="13" t="n">
        <f aca="false">-AE30/MAX(1,Inputs!$E$16)</f>
        <v>25.6</v>
      </c>
      <c r="AF9" s="13" t="n">
        <f aca="false">-AF30/MAX(1,Inputs!$E$16)</f>
        <v>25.6</v>
      </c>
      <c r="AG9" s="13" t="n">
        <f aca="false">-AG30/MAX(1,Inputs!$E$16)</f>
        <v>25.6</v>
      </c>
      <c r="AH9" s="13" t="n">
        <f aca="false">-AH30/MAX(1,Inputs!$E$16)</f>
        <v>25.6</v>
      </c>
      <c r="AI9" s="13" t="n">
        <f aca="false">-AI30/MAX(1,Inputs!$E$16)</f>
        <v>25.6</v>
      </c>
      <c r="AJ9" s="13" t="n">
        <f aca="false">-AJ30/MAX(1,Inputs!$E$16)</f>
        <v>25.6</v>
      </c>
      <c r="AK9" s="13" t="n">
        <f aca="false">-AK30/MAX(1,Inputs!$E$16)</f>
        <v>25.6</v>
      </c>
      <c r="AL9" s="13" t="n">
        <f aca="false">-AL30/MAX(1,Inputs!$E$16)</f>
        <v>25.6</v>
      </c>
    </row>
    <row r="10" customFormat="false" ht="15" hidden="false" customHeight="false" outlineLevel="0" collapsed="false">
      <c r="A10" s="4" t="s">
        <v>150</v>
      </c>
      <c r="C10" s="18" t="n">
        <f aca="false">C8+C9</f>
        <v>29.7777777777778</v>
      </c>
      <c r="D10" s="18" t="n">
        <f aca="false">D8+D9</f>
        <v>29.7777777777778</v>
      </c>
      <c r="E10" s="18" t="n">
        <f aca="false">E8+E9</f>
        <v>29.7777777777778</v>
      </c>
      <c r="F10" s="18" t="n">
        <f aca="false">F8+F9</f>
        <v>29.7777777777778</v>
      </c>
      <c r="G10" s="18" t="n">
        <f aca="false">G8+G9</f>
        <v>29.7777777777778</v>
      </c>
      <c r="H10" s="18" t="n">
        <f aca="false">H8+H9</f>
        <v>29.7777777777778</v>
      </c>
      <c r="I10" s="18" t="n">
        <f aca="false">I8+I9</f>
        <v>29.7777777777778</v>
      </c>
      <c r="J10" s="18" t="n">
        <f aca="false">J8+J9</f>
        <v>29.7777777777778</v>
      </c>
      <c r="K10" s="18" t="n">
        <f aca="false">K8+K9</f>
        <v>29.7777777777778</v>
      </c>
      <c r="L10" s="18" t="n">
        <f aca="false">L8+L9</f>
        <v>29.7777777777778</v>
      </c>
      <c r="M10" s="18" t="n">
        <f aca="false">M8+M9</f>
        <v>29.7777777777778</v>
      </c>
      <c r="N10" s="18" t="n">
        <f aca="false">N8+N9</f>
        <v>29.7777777777778</v>
      </c>
      <c r="O10" s="18" t="n">
        <f aca="false">O8+O9</f>
        <v>36.9333333333333</v>
      </c>
      <c r="P10" s="18" t="n">
        <f aca="false">P8+P9</f>
        <v>36.9333333333333</v>
      </c>
      <c r="Q10" s="18" t="n">
        <f aca="false">Q8+Q9</f>
        <v>36.9333333333333</v>
      </c>
      <c r="R10" s="18" t="n">
        <f aca="false">R8+R9</f>
        <v>36.9333333333333</v>
      </c>
      <c r="S10" s="18" t="n">
        <f aca="false">S8+S9</f>
        <v>36.9333333333333</v>
      </c>
      <c r="T10" s="18" t="n">
        <f aca="false">T8+T9</f>
        <v>36.9333333333333</v>
      </c>
      <c r="U10" s="18" t="n">
        <f aca="false">U8+U9</f>
        <v>36.9333333333333</v>
      </c>
      <c r="V10" s="18" t="n">
        <f aca="false">V8+V9</f>
        <v>36.9333333333333</v>
      </c>
      <c r="W10" s="18" t="n">
        <f aca="false">W8+W9</f>
        <v>36.9333333333333</v>
      </c>
      <c r="X10" s="18" t="n">
        <f aca="false">X8+X9</f>
        <v>36.9333333333333</v>
      </c>
      <c r="Y10" s="18" t="n">
        <f aca="false">Y8+Y9</f>
        <v>36.9333333333333</v>
      </c>
      <c r="Z10" s="18" t="n">
        <f aca="false">Z8+Z9</f>
        <v>36.9333333333333</v>
      </c>
      <c r="AA10" s="18" t="n">
        <f aca="false">AA8+AA9</f>
        <v>45.88</v>
      </c>
      <c r="AB10" s="18" t="n">
        <f aca="false">AB8+AB9</f>
        <v>45.88</v>
      </c>
      <c r="AC10" s="18" t="n">
        <f aca="false">AC8+AC9</f>
        <v>45.88</v>
      </c>
      <c r="AD10" s="18" t="n">
        <f aca="false">AD8+AD9</f>
        <v>45.88</v>
      </c>
      <c r="AE10" s="18" t="n">
        <f aca="false">AE8+AE9</f>
        <v>45.88</v>
      </c>
      <c r="AF10" s="18" t="n">
        <f aca="false">AF8+AF9</f>
        <v>45.88</v>
      </c>
      <c r="AG10" s="18" t="n">
        <f aca="false">AG8+AG9</f>
        <v>45.88</v>
      </c>
      <c r="AH10" s="18" t="n">
        <f aca="false">AH8+AH9</f>
        <v>45.88</v>
      </c>
      <c r="AI10" s="18" t="n">
        <f aca="false">AI8+AI9</f>
        <v>45.88</v>
      </c>
      <c r="AJ10" s="18" t="n">
        <f aca="false">AJ8+AJ9</f>
        <v>45.88</v>
      </c>
      <c r="AK10" s="18" t="n">
        <f aca="false">AK8+AK9</f>
        <v>45.88</v>
      </c>
      <c r="AL10" s="18" t="n">
        <f aca="false">AL8+AL9</f>
        <v>45.88</v>
      </c>
    </row>
    <row r="11" customFormat="false" ht="15" hidden="false" customHeight="false" outlineLevel="0" collapsed="false">
      <c r="A11" s="11" t="s">
        <v>151</v>
      </c>
      <c r="C11" s="33" t="n">
        <f aca="false">Inputs!$E$7</f>
        <v>30</v>
      </c>
      <c r="D11" s="13" t="n">
        <f aca="false">C13</f>
        <v>58.8777777777778</v>
      </c>
      <c r="E11" s="13" t="n">
        <f aca="false">D13</f>
        <v>86.8892222222222</v>
      </c>
      <c r="F11" s="13" t="n">
        <f aca="false">E13</f>
        <v>114.060323333333</v>
      </c>
      <c r="G11" s="13" t="n">
        <f aca="false">F13</f>
        <v>140.416291411111</v>
      </c>
      <c r="H11" s="13" t="n">
        <f aca="false">G13</f>
        <v>165.981580446556</v>
      </c>
      <c r="I11" s="13" t="n">
        <f aca="false">H13</f>
        <v>190.779910810937</v>
      </c>
      <c r="J11" s="13" t="n">
        <f aca="false">I13</f>
        <v>214.834291264386</v>
      </c>
      <c r="K11" s="13" t="n">
        <f aca="false">J13</f>
        <v>238.167040304233</v>
      </c>
      <c r="L11" s="13" t="n">
        <f aca="false">K13</f>
        <v>260.799806872883</v>
      </c>
      <c r="M11" s="13" t="n">
        <f aca="false">L13</f>
        <v>282.753590444475</v>
      </c>
      <c r="N11" s="13" t="n">
        <f aca="false">M13</f>
        <v>304.048760508918</v>
      </c>
      <c r="O11" s="13" t="n">
        <f aca="false">N13</f>
        <v>324.705075471428</v>
      </c>
      <c r="P11" s="13" t="n">
        <f aca="false">O13</f>
        <v>351.897256540619</v>
      </c>
      <c r="Q11" s="13" t="n">
        <f aca="false">P13</f>
        <v>378.273672177734</v>
      </c>
      <c r="R11" s="13" t="n">
        <f aca="false">Q13</f>
        <v>403.858795345735</v>
      </c>
      <c r="S11" s="13" t="n">
        <f aca="false">R13</f>
        <v>428.676364818696</v>
      </c>
      <c r="T11" s="13" t="n">
        <f aca="false">S13</f>
        <v>452.749407207469</v>
      </c>
      <c r="U11" s="13" t="n">
        <f aca="false">T13</f>
        <v>476.100258324578</v>
      </c>
      <c r="V11" s="13" t="n">
        <f aca="false">U13</f>
        <v>498.750583908174</v>
      </c>
      <c r="W11" s="13" t="n">
        <f aca="false">V13</f>
        <v>520.721399724262</v>
      </c>
      <c r="X11" s="13" t="n">
        <f aca="false">W13</f>
        <v>542.033091065868</v>
      </c>
      <c r="Y11" s="13" t="n">
        <f aca="false">X13</f>
        <v>562.705431667225</v>
      </c>
      <c r="Z11" s="13" t="n">
        <f aca="false">Y13</f>
        <v>582.757602050541</v>
      </c>
      <c r="AA11" s="13" t="n">
        <f aca="false">Z13</f>
        <v>602.208207322359</v>
      </c>
      <c r="AB11" s="13" t="n">
        <f aca="false">AA13</f>
        <v>630.021961102688</v>
      </c>
      <c r="AC11" s="13" t="n">
        <f aca="false">AB13</f>
        <v>657.001302269607</v>
      </c>
      <c r="AD11" s="13" t="n">
        <f aca="false">AC13</f>
        <v>683.171263201519</v>
      </c>
      <c r="AE11" s="13" t="n">
        <f aca="false">AD13</f>
        <v>708.556125305473</v>
      </c>
      <c r="AF11" s="13" t="n">
        <f aca="false">AE13</f>
        <v>733.179441546309</v>
      </c>
      <c r="AG11" s="13" t="n">
        <f aca="false">AF13</f>
        <v>757.06405829992</v>
      </c>
      <c r="AH11" s="13" t="n">
        <f aca="false">AG13</f>
        <v>780.232136550922</v>
      </c>
      <c r="AI11" s="13" t="n">
        <f aca="false">AH13</f>
        <v>802.705172454395</v>
      </c>
      <c r="AJ11" s="13" t="n">
        <f aca="false">AI13</f>
        <v>824.504017280763</v>
      </c>
      <c r="AK11" s="13" t="n">
        <f aca="false">AJ13</f>
        <v>845.64889676234</v>
      </c>
      <c r="AL11" s="13" t="n">
        <f aca="false">AK13</f>
        <v>866.15942985947</v>
      </c>
    </row>
    <row r="12" customFormat="false" ht="15" hidden="false" customHeight="false" outlineLevel="0" collapsed="false">
      <c r="A12" s="11" t="s">
        <v>152</v>
      </c>
      <c r="C12" s="13" t="n">
        <f aca="false">-C11*Inputs!$E$10</f>
        <v>-0.9</v>
      </c>
      <c r="D12" s="13" t="n">
        <f aca="false">-D11*Inputs!$E$10</f>
        <v>-1.76633333333333</v>
      </c>
      <c r="E12" s="13" t="n">
        <f aca="false">-E11*Inputs!$E$10</f>
        <v>-2.60667666666667</v>
      </c>
      <c r="F12" s="13" t="n">
        <f aca="false">-F11*Inputs!$E$10</f>
        <v>-3.4218097</v>
      </c>
      <c r="G12" s="13" t="n">
        <f aca="false">-G11*Inputs!$E$10</f>
        <v>-4.21248874233333</v>
      </c>
      <c r="H12" s="13" t="n">
        <f aca="false">-H11*Inputs!$E$10</f>
        <v>-4.97944741339667</v>
      </c>
      <c r="I12" s="13" t="n">
        <f aca="false">-I11*Inputs!$E$10</f>
        <v>-5.7233973243281</v>
      </c>
      <c r="J12" s="13" t="n">
        <f aca="false">-J11*Inputs!$E$10</f>
        <v>-6.44502873793159</v>
      </c>
      <c r="K12" s="13" t="n">
        <f aca="false">-K11*Inputs!$E$10</f>
        <v>-7.14501120912698</v>
      </c>
      <c r="L12" s="13" t="n">
        <f aca="false">-L11*Inputs!$E$10</f>
        <v>-7.8239942061865</v>
      </c>
      <c r="M12" s="13" t="n">
        <f aca="false">-M11*Inputs!$E$10</f>
        <v>-8.48260771333424</v>
      </c>
      <c r="N12" s="13" t="n">
        <f aca="false">-N11*Inputs!$E$10</f>
        <v>-9.12146281526755</v>
      </c>
      <c r="O12" s="13" t="n">
        <f aca="false">-O11*Inputs!$E$10</f>
        <v>-9.74115226414285</v>
      </c>
      <c r="P12" s="13" t="n">
        <f aca="false">-P11*Inputs!$E$10</f>
        <v>-10.5569176962186</v>
      </c>
      <c r="Q12" s="13" t="n">
        <f aca="false">-Q11*Inputs!$E$10</f>
        <v>-11.348210165332</v>
      </c>
      <c r="R12" s="13" t="n">
        <f aca="false">-R11*Inputs!$E$10</f>
        <v>-12.115763860372</v>
      </c>
      <c r="S12" s="13" t="n">
        <f aca="false">-S11*Inputs!$E$10</f>
        <v>-12.8602909445609</v>
      </c>
      <c r="T12" s="13" t="n">
        <f aca="false">-T11*Inputs!$E$10</f>
        <v>-13.5824822162241</v>
      </c>
      <c r="U12" s="13" t="n">
        <f aca="false">-U11*Inputs!$E$10</f>
        <v>-14.2830077497373</v>
      </c>
      <c r="V12" s="13" t="n">
        <f aca="false">-V11*Inputs!$E$10</f>
        <v>-14.9625175172452</v>
      </c>
      <c r="W12" s="13" t="n">
        <f aca="false">-W11*Inputs!$E$10</f>
        <v>-15.6216419917279</v>
      </c>
      <c r="X12" s="13" t="n">
        <f aca="false">-X11*Inputs!$E$10</f>
        <v>-16.260992731976</v>
      </c>
      <c r="Y12" s="13" t="n">
        <f aca="false">-Y11*Inputs!$E$10</f>
        <v>-16.8811629500167</v>
      </c>
      <c r="Z12" s="13" t="n">
        <f aca="false">-Z11*Inputs!$E$10</f>
        <v>-17.4827280615162</v>
      </c>
      <c r="AA12" s="13" t="n">
        <f aca="false">-AA11*Inputs!$E$10</f>
        <v>-18.0662462196708</v>
      </c>
      <c r="AB12" s="13" t="n">
        <f aca="false">-AB11*Inputs!$E$10</f>
        <v>-18.9006588330806</v>
      </c>
      <c r="AC12" s="13" t="n">
        <f aca="false">-AC11*Inputs!$E$10</f>
        <v>-19.7100390680882</v>
      </c>
      <c r="AD12" s="13" t="n">
        <f aca="false">-AD11*Inputs!$E$10</f>
        <v>-20.4951378960456</v>
      </c>
      <c r="AE12" s="13" t="n">
        <f aca="false">-AE11*Inputs!$E$10</f>
        <v>-21.2566837591642</v>
      </c>
      <c r="AF12" s="13" t="n">
        <f aca="false">-AF11*Inputs!$E$10</f>
        <v>-21.9953832463893</v>
      </c>
      <c r="AG12" s="13" t="n">
        <f aca="false">-AG11*Inputs!$E$10</f>
        <v>-22.7119217489976</v>
      </c>
      <c r="AH12" s="13" t="n">
        <f aca="false">-AH11*Inputs!$E$10</f>
        <v>-23.4069640965277</v>
      </c>
      <c r="AI12" s="13" t="n">
        <f aca="false">-AI11*Inputs!$E$10</f>
        <v>-24.0811551736318</v>
      </c>
      <c r="AJ12" s="13" t="n">
        <f aca="false">-AJ11*Inputs!$E$10</f>
        <v>-24.7351205184229</v>
      </c>
      <c r="AK12" s="13" t="n">
        <f aca="false">-AK11*Inputs!$E$10</f>
        <v>-25.3694669028702</v>
      </c>
      <c r="AL12" s="13" t="n">
        <f aca="false">-AL11*Inputs!$E$10</f>
        <v>-25.9847828957841</v>
      </c>
    </row>
    <row r="13" customFormat="false" ht="15" hidden="false" customHeight="false" outlineLevel="0" collapsed="false">
      <c r="A13" s="4" t="s">
        <v>153</v>
      </c>
      <c r="C13" s="34" t="n">
        <f aca="false">C11+C10+C12</f>
        <v>58.8777777777778</v>
      </c>
      <c r="D13" s="34" t="n">
        <f aca="false">D11+D10+D12</f>
        <v>86.8892222222222</v>
      </c>
      <c r="E13" s="34" t="n">
        <f aca="false">E11+E10+E12</f>
        <v>114.060323333333</v>
      </c>
      <c r="F13" s="34" t="n">
        <f aca="false">F11+F10+F12</f>
        <v>140.416291411111</v>
      </c>
      <c r="G13" s="34" t="n">
        <f aca="false">G11+G10+G12</f>
        <v>165.981580446556</v>
      </c>
      <c r="H13" s="34" t="n">
        <f aca="false">H11+H10+H12</f>
        <v>190.779910810937</v>
      </c>
      <c r="I13" s="34" t="n">
        <f aca="false">I11+I10+I12</f>
        <v>214.834291264386</v>
      </c>
      <c r="J13" s="34" t="n">
        <f aca="false">J11+J10+J12</f>
        <v>238.167040304233</v>
      </c>
      <c r="K13" s="34" t="n">
        <f aca="false">K11+K10+K12</f>
        <v>260.799806872883</v>
      </c>
      <c r="L13" s="34" t="n">
        <f aca="false">L11+L10+L12</f>
        <v>282.753590444475</v>
      </c>
      <c r="M13" s="34" t="n">
        <f aca="false">M11+M10+M12</f>
        <v>304.048760508918</v>
      </c>
      <c r="N13" s="34" t="n">
        <f aca="false">N11+N10+N12</f>
        <v>324.705075471428</v>
      </c>
      <c r="O13" s="34" t="n">
        <f aca="false">O11+O10+O12</f>
        <v>351.897256540619</v>
      </c>
      <c r="P13" s="34" t="n">
        <f aca="false">P11+P10+P12</f>
        <v>378.273672177734</v>
      </c>
      <c r="Q13" s="34" t="n">
        <f aca="false">Q11+Q10+Q12</f>
        <v>403.858795345735</v>
      </c>
      <c r="R13" s="34" t="n">
        <f aca="false">R11+R10+R12</f>
        <v>428.676364818696</v>
      </c>
      <c r="S13" s="34" t="n">
        <f aca="false">S11+S10+S12</f>
        <v>452.749407207469</v>
      </c>
      <c r="T13" s="34" t="n">
        <f aca="false">T11+T10+T12</f>
        <v>476.100258324578</v>
      </c>
      <c r="U13" s="34" t="n">
        <f aca="false">U11+U10+U12</f>
        <v>498.750583908174</v>
      </c>
      <c r="V13" s="34" t="n">
        <f aca="false">V11+V10+V12</f>
        <v>520.721399724262</v>
      </c>
      <c r="W13" s="34" t="n">
        <f aca="false">W11+W10+W12</f>
        <v>542.033091065868</v>
      </c>
      <c r="X13" s="34" t="n">
        <f aca="false">X11+X10+X12</f>
        <v>562.705431667225</v>
      </c>
      <c r="Y13" s="34" t="n">
        <f aca="false">Y11+Y10+Y12</f>
        <v>582.757602050541</v>
      </c>
      <c r="Z13" s="34" t="n">
        <f aca="false">Z11+Z10+Z12</f>
        <v>602.208207322359</v>
      </c>
      <c r="AA13" s="34" t="n">
        <f aca="false">AA11+AA10+AA12</f>
        <v>630.021961102688</v>
      </c>
      <c r="AB13" s="34" t="n">
        <f aca="false">AB11+AB10+AB12</f>
        <v>657.001302269607</v>
      </c>
      <c r="AC13" s="34" t="n">
        <f aca="false">AC11+AC10+AC12</f>
        <v>683.171263201519</v>
      </c>
      <c r="AD13" s="34" t="n">
        <f aca="false">AD11+AD10+AD12</f>
        <v>708.556125305473</v>
      </c>
      <c r="AE13" s="34" t="n">
        <f aca="false">AE11+AE10+AE12</f>
        <v>733.179441546309</v>
      </c>
      <c r="AF13" s="34" t="n">
        <f aca="false">AF11+AF10+AF12</f>
        <v>757.06405829992</v>
      </c>
      <c r="AG13" s="34" t="n">
        <f aca="false">AG11+AG10+AG12</f>
        <v>780.232136550922</v>
      </c>
      <c r="AH13" s="34" t="n">
        <f aca="false">AH11+AH10+AH12</f>
        <v>802.705172454395</v>
      </c>
      <c r="AI13" s="34" t="n">
        <f aca="false">AI11+AI10+AI12</f>
        <v>824.504017280763</v>
      </c>
      <c r="AJ13" s="34" t="n">
        <f aca="false">AJ11+AJ10+AJ12</f>
        <v>845.64889676234</v>
      </c>
      <c r="AK13" s="34" t="n">
        <f aca="false">AK11+AK10+AK12</f>
        <v>866.15942985947</v>
      </c>
      <c r="AL13" s="34" t="n">
        <f aca="false">AL11+AL10+AL12</f>
        <v>886.054646963686</v>
      </c>
    </row>
    <row r="14" customFormat="false" ht="15" hidden="false" customHeight="false" outlineLevel="0" collapsed="false">
      <c r="A14" s="11" t="s">
        <v>154</v>
      </c>
      <c r="C14" s="35" t="n">
        <f aca="false">Inputs!$E$8*(1+Inputs!$E$9)^(C$5-1)</f>
        <v>99</v>
      </c>
      <c r="D14" s="35" t="n">
        <f aca="false">Inputs!$E$8*(1+Inputs!$E$9)^(D$5-1)</f>
        <v>99</v>
      </c>
      <c r="E14" s="35" t="n">
        <f aca="false">Inputs!$E$8*(1+Inputs!$E$9)^(E$5-1)</f>
        <v>99</v>
      </c>
      <c r="F14" s="35" t="n">
        <f aca="false">Inputs!$E$8*(1+Inputs!$E$9)^(F$5-1)</f>
        <v>99</v>
      </c>
      <c r="G14" s="35" t="n">
        <f aca="false">Inputs!$E$8*(1+Inputs!$E$9)^(G$5-1)</f>
        <v>99</v>
      </c>
      <c r="H14" s="35" t="n">
        <f aca="false">Inputs!$E$8*(1+Inputs!$E$9)^(H$5-1)</f>
        <v>99</v>
      </c>
      <c r="I14" s="35" t="n">
        <f aca="false">Inputs!$E$8*(1+Inputs!$E$9)^(I$5-1)</f>
        <v>99</v>
      </c>
      <c r="J14" s="35" t="n">
        <f aca="false">Inputs!$E$8*(1+Inputs!$E$9)^(J$5-1)</f>
        <v>99</v>
      </c>
      <c r="K14" s="35" t="n">
        <f aca="false">Inputs!$E$8*(1+Inputs!$E$9)^(K$5-1)</f>
        <v>99</v>
      </c>
      <c r="L14" s="35" t="n">
        <f aca="false">Inputs!$E$8*(1+Inputs!$E$9)^(L$5-1)</f>
        <v>99</v>
      </c>
      <c r="M14" s="35" t="n">
        <f aca="false">Inputs!$E$8*(1+Inputs!$E$9)^(M$5-1)</f>
        <v>99</v>
      </c>
      <c r="N14" s="35" t="n">
        <f aca="false">Inputs!$E$8*(1+Inputs!$E$9)^(N$5-1)</f>
        <v>99</v>
      </c>
      <c r="O14" s="35" t="n">
        <f aca="false">Inputs!$E$8*(1+Inputs!$E$9)^(O$5-1)</f>
        <v>101.97</v>
      </c>
      <c r="P14" s="35" t="n">
        <f aca="false">Inputs!$E$8*(1+Inputs!$E$9)^(P$5-1)</f>
        <v>101.97</v>
      </c>
      <c r="Q14" s="35" t="n">
        <f aca="false">Inputs!$E$8*(1+Inputs!$E$9)^(Q$5-1)</f>
        <v>101.97</v>
      </c>
      <c r="R14" s="35" t="n">
        <f aca="false">Inputs!$E$8*(1+Inputs!$E$9)^(R$5-1)</f>
        <v>101.97</v>
      </c>
      <c r="S14" s="35" t="n">
        <f aca="false">Inputs!$E$8*(1+Inputs!$E$9)^(S$5-1)</f>
        <v>101.97</v>
      </c>
      <c r="T14" s="35" t="n">
        <f aca="false">Inputs!$E$8*(1+Inputs!$E$9)^(T$5-1)</f>
        <v>101.97</v>
      </c>
      <c r="U14" s="35" t="n">
        <f aca="false">Inputs!$E$8*(1+Inputs!$E$9)^(U$5-1)</f>
        <v>101.97</v>
      </c>
      <c r="V14" s="35" t="n">
        <f aca="false">Inputs!$E$8*(1+Inputs!$E$9)^(V$5-1)</f>
        <v>101.97</v>
      </c>
      <c r="W14" s="35" t="n">
        <f aca="false">Inputs!$E$8*(1+Inputs!$E$9)^(W$5-1)</f>
        <v>101.97</v>
      </c>
      <c r="X14" s="35" t="n">
        <f aca="false">Inputs!$E$8*(1+Inputs!$E$9)^(X$5-1)</f>
        <v>101.97</v>
      </c>
      <c r="Y14" s="35" t="n">
        <f aca="false">Inputs!$E$8*(1+Inputs!$E$9)^(Y$5-1)</f>
        <v>101.97</v>
      </c>
      <c r="Z14" s="35" t="n">
        <f aca="false">Inputs!$E$8*(1+Inputs!$E$9)^(Z$5-1)</f>
        <v>101.97</v>
      </c>
      <c r="AA14" s="35" t="n">
        <f aca="false">Inputs!$E$8*(1+Inputs!$E$9)^(AA$5-1)</f>
        <v>105.0291</v>
      </c>
      <c r="AB14" s="35" t="n">
        <f aca="false">Inputs!$E$8*(1+Inputs!$E$9)^(AB$5-1)</f>
        <v>105.0291</v>
      </c>
      <c r="AC14" s="35" t="n">
        <f aca="false">Inputs!$E$8*(1+Inputs!$E$9)^(AC$5-1)</f>
        <v>105.0291</v>
      </c>
      <c r="AD14" s="35" t="n">
        <f aca="false">Inputs!$E$8*(1+Inputs!$E$9)^(AD$5-1)</f>
        <v>105.0291</v>
      </c>
      <c r="AE14" s="35" t="n">
        <f aca="false">Inputs!$E$8*(1+Inputs!$E$9)^(AE$5-1)</f>
        <v>105.0291</v>
      </c>
      <c r="AF14" s="35" t="n">
        <f aca="false">Inputs!$E$8*(1+Inputs!$E$9)^(AF$5-1)</f>
        <v>105.0291</v>
      </c>
      <c r="AG14" s="35" t="n">
        <f aca="false">Inputs!$E$8*(1+Inputs!$E$9)^(AG$5-1)</f>
        <v>105.0291</v>
      </c>
      <c r="AH14" s="35" t="n">
        <f aca="false">Inputs!$E$8*(1+Inputs!$E$9)^(AH$5-1)</f>
        <v>105.0291</v>
      </c>
      <c r="AI14" s="35" t="n">
        <f aca="false">Inputs!$E$8*(1+Inputs!$E$9)^(AI$5-1)</f>
        <v>105.0291</v>
      </c>
      <c r="AJ14" s="35" t="n">
        <f aca="false">Inputs!$E$8*(1+Inputs!$E$9)^(AJ$5-1)</f>
        <v>105.0291</v>
      </c>
      <c r="AK14" s="35" t="n">
        <f aca="false">Inputs!$E$8*(1+Inputs!$E$9)^(AK$5-1)</f>
        <v>105.0291</v>
      </c>
      <c r="AL14" s="35" t="n">
        <f aca="false">Inputs!$E$8*(1+Inputs!$E$9)^(AL$5-1)</f>
        <v>105.0291</v>
      </c>
    </row>
    <row r="16" customFormat="false" ht="15" hidden="false" customHeight="false" outlineLevel="0" collapsed="false">
      <c r="A16" s="7" t="s">
        <v>155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customFormat="false" ht="15" hidden="false" customHeight="false" outlineLevel="0" collapsed="false">
      <c r="A17" s="11" t="s">
        <v>156</v>
      </c>
      <c r="C17" s="19" t="n">
        <f aca="false">Inputs!$E$7*Inputs!$E$8</f>
        <v>2970</v>
      </c>
      <c r="D17" s="19" t="n">
        <f aca="false">C21</f>
        <v>5843.75</v>
      </c>
      <c r="E17" s="19" t="n">
        <f aca="false">D21</f>
        <v>8645.65625</v>
      </c>
      <c r="F17" s="19" t="n">
        <f aca="false">E21</f>
        <v>11377.51484375</v>
      </c>
      <c r="G17" s="19" t="n">
        <f aca="false">F21</f>
        <v>14041.0769726563</v>
      </c>
      <c r="H17" s="19" t="n">
        <f aca="false">G21</f>
        <v>16638.0500483398</v>
      </c>
      <c r="I17" s="19" t="n">
        <f aca="false">H21</f>
        <v>19170.0987971314</v>
      </c>
      <c r="J17" s="19" t="n">
        <f aca="false">I21</f>
        <v>21638.8463272031</v>
      </c>
      <c r="K17" s="19" t="n">
        <f aca="false">J21</f>
        <v>24045.875169023</v>
      </c>
      <c r="L17" s="19" t="n">
        <f aca="false">K21</f>
        <v>26392.7282897974</v>
      </c>
      <c r="M17" s="19" t="n">
        <f aca="false">L21</f>
        <v>28680.9100825525</v>
      </c>
      <c r="N17" s="19" t="n">
        <f aca="false">M21</f>
        <v>30911.8873304887</v>
      </c>
      <c r="O17" s="19" t="n">
        <f aca="false">N21</f>
        <v>33087.0901472265</v>
      </c>
      <c r="P17" s="19" t="n">
        <f aca="false">O21</f>
        <v>36026.0048935458</v>
      </c>
      <c r="Q17" s="19" t="n">
        <f aca="false">P21</f>
        <v>38891.4467712071</v>
      </c>
      <c r="R17" s="19" t="n">
        <f aca="false">Q21</f>
        <v>41685.252601927</v>
      </c>
      <c r="S17" s="19" t="n">
        <f aca="false">R21</f>
        <v>44409.2132868788</v>
      </c>
      <c r="T17" s="19" t="n">
        <f aca="false">S21</f>
        <v>47065.0749547068</v>
      </c>
      <c r="U17" s="19" t="n">
        <f aca="false">T21</f>
        <v>49654.5400808392</v>
      </c>
      <c r="V17" s="19" t="n">
        <f aca="false">U21</f>
        <v>52179.2685788182</v>
      </c>
      <c r="W17" s="19" t="n">
        <f aca="false">V21</f>
        <v>54640.8788643477</v>
      </c>
      <c r="X17" s="19" t="n">
        <f aca="false">W21</f>
        <v>57040.948892739</v>
      </c>
      <c r="Y17" s="19" t="n">
        <f aca="false">X21</f>
        <v>59381.0171704205</v>
      </c>
      <c r="Z17" s="19" t="n">
        <f aca="false">Y21</f>
        <v>61662.58374116</v>
      </c>
      <c r="AA17" s="19" t="n">
        <f aca="false">Z21</f>
        <v>63887.111147631</v>
      </c>
      <c r="AB17" s="19" t="n">
        <f aca="false">AA21</f>
        <v>67108.6684769402</v>
      </c>
      <c r="AC17" s="19" t="n">
        <f aca="false">AB21</f>
        <v>70249.6868730167</v>
      </c>
      <c r="AD17" s="19" t="n">
        <f aca="false">AC21</f>
        <v>73312.1798091913</v>
      </c>
      <c r="AE17" s="19" t="n">
        <f aca="false">AD21</f>
        <v>76298.1104219615</v>
      </c>
      <c r="AF17" s="19" t="n">
        <f aca="false">AE21</f>
        <v>79209.3927694125</v>
      </c>
      <c r="AG17" s="19" t="n">
        <f aca="false">AF21</f>
        <v>82047.8930581772</v>
      </c>
      <c r="AH17" s="19" t="n">
        <f aca="false">AG21</f>
        <v>84815.4308397227</v>
      </c>
      <c r="AI17" s="19" t="n">
        <f aca="false">AH21</f>
        <v>87513.7801767297</v>
      </c>
      <c r="AJ17" s="19" t="n">
        <f aca="false">AI21</f>
        <v>90144.6707803114</v>
      </c>
      <c r="AK17" s="19" t="n">
        <f aca="false">AJ21</f>
        <v>92709.7891188036</v>
      </c>
      <c r="AL17" s="19" t="n">
        <f aca="false">AK21</f>
        <v>95210.7794988335</v>
      </c>
    </row>
    <row r="18" customFormat="false" ht="15" hidden="false" customHeight="false" outlineLevel="0" collapsed="false">
      <c r="A18" s="11" t="s">
        <v>157</v>
      </c>
      <c r="C18" s="19" t="n">
        <f aca="false">C10*C14</f>
        <v>2948</v>
      </c>
      <c r="D18" s="19" t="n">
        <f aca="false">D10*D14</f>
        <v>2948</v>
      </c>
      <c r="E18" s="19" t="n">
        <f aca="false">E10*E14</f>
        <v>2948</v>
      </c>
      <c r="F18" s="19" t="n">
        <f aca="false">F10*F14</f>
        <v>2948</v>
      </c>
      <c r="G18" s="19" t="n">
        <f aca="false">G10*G14</f>
        <v>2948</v>
      </c>
      <c r="H18" s="19" t="n">
        <f aca="false">H10*H14</f>
        <v>2948</v>
      </c>
      <c r="I18" s="19" t="n">
        <f aca="false">I10*I14</f>
        <v>2948</v>
      </c>
      <c r="J18" s="19" t="n">
        <f aca="false">J10*J14</f>
        <v>2948</v>
      </c>
      <c r="K18" s="19" t="n">
        <f aca="false">K10*K14</f>
        <v>2948</v>
      </c>
      <c r="L18" s="19" t="n">
        <f aca="false">L10*L14</f>
        <v>2948</v>
      </c>
      <c r="M18" s="19" t="n">
        <f aca="false">M10*M14</f>
        <v>2948</v>
      </c>
      <c r="N18" s="19" t="n">
        <f aca="false">N10*N14</f>
        <v>2948</v>
      </c>
      <c r="O18" s="19" t="n">
        <f aca="false">O10*O14</f>
        <v>3766.092</v>
      </c>
      <c r="P18" s="19" t="n">
        <f aca="false">P10*P14</f>
        <v>3766.092</v>
      </c>
      <c r="Q18" s="19" t="n">
        <f aca="false">Q10*Q14</f>
        <v>3766.092</v>
      </c>
      <c r="R18" s="19" t="n">
        <f aca="false">R10*R14</f>
        <v>3766.092</v>
      </c>
      <c r="S18" s="19" t="n">
        <f aca="false">S10*S14</f>
        <v>3766.092</v>
      </c>
      <c r="T18" s="19" t="n">
        <f aca="false">T10*T14</f>
        <v>3766.092</v>
      </c>
      <c r="U18" s="19" t="n">
        <f aca="false">U10*U14</f>
        <v>3766.092</v>
      </c>
      <c r="V18" s="19" t="n">
        <f aca="false">V10*V14</f>
        <v>3766.092</v>
      </c>
      <c r="W18" s="19" t="n">
        <f aca="false">W10*W14</f>
        <v>3766.092</v>
      </c>
      <c r="X18" s="19" t="n">
        <f aca="false">X10*X14</f>
        <v>3766.092</v>
      </c>
      <c r="Y18" s="19" t="n">
        <f aca="false">Y10*Y14</f>
        <v>3766.092</v>
      </c>
      <c r="Z18" s="19" t="n">
        <f aca="false">Z10*Z14</f>
        <v>3766.092</v>
      </c>
      <c r="AA18" s="19" t="n">
        <f aca="false">AA10*AA14</f>
        <v>4818.735108</v>
      </c>
      <c r="AB18" s="19" t="n">
        <f aca="false">AB10*AB14</f>
        <v>4818.735108</v>
      </c>
      <c r="AC18" s="19" t="n">
        <f aca="false">AC10*AC14</f>
        <v>4818.735108</v>
      </c>
      <c r="AD18" s="19" t="n">
        <f aca="false">AD10*AD14</f>
        <v>4818.735108</v>
      </c>
      <c r="AE18" s="19" t="n">
        <f aca="false">AE10*AE14</f>
        <v>4818.735108</v>
      </c>
      <c r="AF18" s="19" t="n">
        <f aca="false">AF10*AF14</f>
        <v>4818.735108</v>
      </c>
      <c r="AG18" s="19" t="n">
        <f aca="false">AG10*AG14</f>
        <v>4818.735108</v>
      </c>
      <c r="AH18" s="19" t="n">
        <f aca="false">AH10*AH14</f>
        <v>4818.735108</v>
      </c>
      <c r="AI18" s="19" t="n">
        <f aca="false">AI10*AI14</f>
        <v>4818.735108</v>
      </c>
      <c r="AJ18" s="19" t="n">
        <f aca="false">AJ10*AJ14</f>
        <v>4818.735108</v>
      </c>
      <c r="AK18" s="19" t="n">
        <f aca="false">AK10*AK14</f>
        <v>4818.735108</v>
      </c>
      <c r="AL18" s="19" t="n">
        <f aca="false">AL10*AL14</f>
        <v>4818.735108</v>
      </c>
    </row>
    <row r="19" customFormat="false" ht="15" hidden="false" customHeight="false" outlineLevel="0" collapsed="false">
      <c r="A19" s="11" t="s">
        <v>158</v>
      </c>
      <c r="C19" s="19" t="n">
        <f aca="false">C17*Inputs!$E$11</f>
        <v>14.85</v>
      </c>
      <c r="D19" s="19" t="n">
        <f aca="false">D17*Inputs!$E$11</f>
        <v>29.21875</v>
      </c>
      <c r="E19" s="19" t="n">
        <f aca="false">E17*Inputs!$E$11</f>
        <v>43.22828125</v>
      </c>
      <c r="F19" s="19" t="n">
        <f aca="false">F17*Inputs!$E$11</f>
        <v>56.88757421875</v>
      </c>
      <c r="G19" s="19" t="n">
        <f aca="false">G17*Inputs!$E$11</f>
        <v>70.2053848632813</v>
      </c>
      <c r="H19" s="19" t="n">
        <f aca="false">H17*Inputs!$E$11</f>
        <v>83.1902502416992</v>
      </c>
      <c r="I19" s="19" t="n">
        <f aca="false">I17*Inputs!$E$11</f>
        <v>95.8504939856568</v>
      </c>
      <c r="J19" s="19" t="n">
        <f aca="false">J17*Inputs!$E$11</f>
        <v>108.194231636015</v>
      </c>
      <c r="K19" s="19" t="n">
        <f aca="false">K17*Inputs!$E$11</f>
        <v>120.229375845115</v>
      </c>
      <c r="L19" s="19" t="n">
        <f aca="false">L17*Inputs!$E$11</f>
        <v>131.963641448987</v>
      </c>
      <c r="M19" s="19" t="n">
        <f aca="false">M17*Inputs!$E$11</f>
        <v>143.404550412762</v>
      </c>
      <c r="N19" s="19" t="n">
        <f aca="false">N17*Inputs!$E$11</f>
        <v>154.559436652443</v>
      </c>
      <c r="O19" s="19" t="n">
        <f aca="false">O17*Inputs!$E$11</f>
        <v>165.435450736132</v>
      </c>
      <c r="P19" s="19" t="n">
        <f aca="false">P17*Inputs!$E$11</f>
        <v>180.130024467729</v>
      </c>
      <c r="Q19" s="19" t="n">
        <f aca="false">Q17*Inputs!$E$11</f>
        <v>194.457233856036</v>
      </c>
      <c r="R19" s="19" t="n">
        <f aca="false">R17*Inputs!$E$11</f>
        <v>208.426263009635</v>
      </c>
      <c r="S19" s="19" t="n">
        <f aca="false">S17*Inputs!$E$11</f>
        <v>222.046066434394</v>
      </c>
      <c r="T19" s="19" t="n">
        <f aca="false">T17*Inputs!$E$11</f>
        <v>235.325374773534</v>
      </c>
      <c r="U19" s="19" t="n">
        <f aca="false">U17*Inputs!$E$11</f>
        <v>248.272700404196</v>
      </c>
      <c r="V19" s="19" t="n">
        <f aca="false">V17*Inputs!$E$11</f>
        <v>260.896342894091</v>
      </c>
      <c r="W19" s="19" t="n">
        <f aca="false">W17*Inputs!$E$11</f>
        <v>273.204394321739</v>
      </c>
      <c r="X19" s="19" t="n">
        <f aca="false">X17*Inputs!$E$11</f>
        <v>285.204744463695</v>
      </c>
      <c r="Y19" s="19" t="n">
        <f aca="false">Y17*Inputs!$E$11</f>
        <v>296.905085852103</v>
      </c>
      <c r="Z19" s="19" t="n">
        <f aca="false">Z17*Inputs!$E$11</f>
        <v>308.3129187058</v>
      </c>
      <c r="AA19" s="19" t="n">
        <f aca="false">AA17*Inputs!$E$11</f>
        <v>319.435555738155</v>
      </c>
      <c r="AB19" s="19" t="n">
        <f aca="false">AB17*Inputs!$E$11</f>
        <v>335.543342384701</v>
      </c>
      <c r="AC19" s="19" t="n">
        <f aca="false">AC17*Inputs!$E$11</f>
        <v>351.248434365084</v>
      </c>
      <c r="AD19" s="19" t="n">
        <f aca="false">AD17*Inputs!$E$11</f>
        <v>366.560899045957</v>
      </c>
      <c r="AE19" s="19" t="n">
        <f aca="false">AE17*Inputs!$E$11</f>
        <v>381.490552109808</v>
      </c>
      <c r="AF19" s="19" t="n">
        <f aca="false">AF17*Inputs!$E$11</f>
        <v>396.046963847062</v>
      </c>
      <c r="AG19" s="19" t="n">
        <f aca="false">AG17*Inputs!$E$11</f>
        <v>410.239465290886</v>
      </c>
      <c r="AH19" s="19" t="n">
        <f aca="false">AH17*Inputs!$E$11</f>
        <v>424.077154198614</v>
      </c>
      <c r="AI19" s="19" t="n">
        <f aca="false">AI17*Inputs!$E$11</f>
        <v>437.568900883648</v>
      </c>
      <c r="AJ19" s="19" t="n">
        <f aca="false">AJ17*Inputs!$E$11</f>
        <v>450.723353901557</v>
      </c>
      <c r="AK19" s="19" t="n">
        <f aca="false">AK17*Inputs!$E$11</f>
        <v>463.548945594018</v>
      </c>
      <c r="AL19" s="19" t="n">
        <f aca="false">AL17*Inputs!$E$11</f>
        <v>476.053897494168</v>
      </c>
    </row>
    <row r="20" customFormat="false" ht="15" hidden="false" customHeight="false" outlineLevel="0" collapsed="false">
      <c r="A20" s="11" t="s">
        <v>159</v>
      </c>
      <c r="C20" s="19" t="n">
        <f aca="false">-C17*Inputs!$E$10</f>
        <v>-89.1</v>
      </c>
      <c r="D20" s="19" t="n">
        <f aca="false">-D17*Inputs!$E$10</f>
        <v>-175.3125</v>
      </c>
      <c r="E20" s="19" t="n">
        <f aca="false">-E17*Inputs!$E$10</f>
        <v>-259.3696875</v>
      </c>
      <c r="F20" s="19" t="n">
        <f aca="false">-F17*Inputs!$E$10</f>
        <v>-341.3254453125</v>
      </c>
      <c r="G20" s="19" t="n">
        <f aca="false">-G17*Inputs!$E$10</f>
        <v>-421.232309179688</v>
      </c>
      <c r="H20" s="19" t="n">
        <f aca="false">-H17*Inputs!$E$10</f>
        <v>-499.141501450195</v>
      </c>
      <c r="I20" s="19" t="n">
        <f aca="false">-I17*Inputs!$E$10</f>
        <v>-575.102963913941</v>
      </c>
      <c r="J20" s="19" t="n">
        <f aca="false">-J17*Inputs!$E$10</f>
        <v>-649.165389816092</v>
      </c>
      <c r="K20" s="19" t="n">
        <f aca="false">-K17*Inputs!$E$10</f>
        <v>-721.37625507069</v>
      </c>
      <c r="L20" s="19" t="n">
        <f aca="false">-L17*Inputs!$E$10</f>
        <v>-791.781848693923</v>
      </c>
      <c r="M20" s="19" t="n">
        <f aca="false">-M17*Inputs!$E$10</f>
        <v>-860.427302476575</v>
      </c>
      <c r="N20" s="19" t="n">
        <f aca="false">-N17*Inputs!$E$10</f>
        <v>-927.35661991466</v>
      </c>
      <c r="O20" s="19" t="n">
        <f aca="false">-O17*Inputs!$E$10</f>
        <v>-992.612704416794</v>
      </c>
      <c r="P20" s="19" t="n">
        <f aca="false">-P17*Inputs!$E$10</f>
        <v>-1080.78014680637</v>
      </c>
      <c r="Q20" s="19" t="n">
        <f aca="false">-Q17*Inputs!$E$10</f>
        <v>-1166.74340313621</v>
      </c>
      <c r="R20" s="19" t="n">
        <f aca="false">-R17*Inputs!$E$10</f>
        <v>-1250.55757805781</v>
      </c>
      <c r="S20" s="19" t="n">
        <f aca="false">-S17*Inputs!$E$10</f>
        <v>-1332.27639860636</v>
      </c>
      <c r="T20" s="19" t="n">
        <f aca="false">-T17*Inputs!$E$10</f>
        <v>-1411.9522486412</v>
      </c>
      <c r="U20" s="19" t="n">
        <f aca="false">-U17*Inputs!$E$10</f>
        <v>-1489.63620242517</v>
      </c>
      <c r="V20" s="19" t="n">
        <f aca="false">-V17*Inputs!$E$10</f>
        <v>-1565.37805736455</v>
      </c>
      <c r="W20" s="19" t="n">
        <f aca="false">-W17*Inputs!$E$10</f>
        <v>-1639.22636593043</v>
      </c>
      <c r="X20" s="19" t="n">
        <f aca="false">-X17*Inputs!$E$10</f>
        <v>-1711.22846678217</v>
      </c>
      <c r="Y20" s="19" t="n">
        <f aca="false">-Y17*Inputs!$E$10</f>
        <v>-1781.43051511262</v>
      </c>
      <c r="Z20" s="19" t="n">
        <f aca="false">-Z17*Inputs!$E$10</f>
        <v>-1849.8775122348</v>
      </c>
      <c r="AA20" s="19" t="n">
        <f aca="false">-AA17*Inputs!$E$10</f>
        <v>-1916.61333442893</v>
      </c>
      <c r="AB20" s="19" t="n">
        <f aca="false">-AB17*Inputs!$E$10</f>
        <v>-2013.26005430821</v>
      </c>
      <c r="AC20" s="19" t="n">
        <f aca="false">-AC17*Inputs!$E$10</f>
        <v>-2107.4906061905</v>
      </c>
      <c r="AD20" s="19" t="n">
        <f aca="false">-AD17*Inputs!$E$10</f>
        <v>-2199.36539427574</v>
      </c>
      <c r="AE20" s="19" t="n">
        <f aca="false">-AE17*Inputs!$E$10</f>
        <v>-2288.94331265885</v>
      </c>
      <c r="AF20" s="19" t="n">
        <f aca="false">-AF17*Inputs!$E$10</f>
        <v>-2376.28178308237</v>
      </c>
      <c r="AG20" s="19" t="n">
        <f aca="false">-AG17*Inputs!$E$10</f>
        <v>-2461.43679174531</v>
      </c>
      <c r="AH20" s="19" t="n">
        <f aca="false">-AH17*Inputs!$E$10</f>
        <v>-2544.46292519168</v>
      </c>
      <c r="AI20" s="19" t="n">
        <f aca="false">-AI17*Inputs!$E$10</f>
        <v>-2625.41340530189</v>
      </c>
      <c r="AJ20" s="19" t="n">
        <f aca="false">-AJ17*Inputs!$E$10</f>
        <v>-2704.34012340934</v>
      </c>
      <c r="AK20" s="19" t="n">
        <f aca="false">-AK17*Inputs!$E$10</f>
        <v>-2781.29367356411</v>
      </c>
      <c r="AL20" s="19" t="n">
        <f aca="false">-AL17*Inputs!$E$10</f>
        <v>-2856.323384965</v>
      </c>
    </row>
    <row r="21" customFormat="false" ht="15" hidden="false" customHeight="false" outlineLevel="0" collapsed="false">
      <c r="A21" s="4" t="s">
        <v>160</v>
      </c>
      <c r="C21" s="36" t="n">
        <f aca="false">C17+C18+C19+C20</f>
        <v>5843.75</v>
      </c>
      <c r="D21" s="36" t="n">
        <f aca="false">D17+D18+D19+D20</f>
        <v>8645.65625</v>
      </c>
      <c r="E21" s="36" t="n">
        <f aca="false">E17+E18+E19+E20</f>
        <v>11377.51484375</v>
      </c>
      <c r="F21" s="36" t="n">
        <f aca="false">F17+F18+F19+F20</f>
        <v>14041.0769726563</v>
      </c>
      <c r="G21" s="36" t="n">
        <f aca="false">G17+G18+G19+G20</f>
        <v>16638.0500483398</v>
      </c>
      <c r="H21" s="36" t="n">
        <f aca="false">H17+H18+H19+H20</f>
        <v>19170.0987971314</v>
      </c>
      <c r="I21" s="36" t="n">
        <f aca="false">I17+I18+I19+I20</f>
        <v>21638.8463272031</v>
      </c>
      <c r="J21" s="36" t="n">
        <f aca="false">J17+J18+J19+J20</f>
        <v>24045.875169023</v>
      </c>
      <c r="K21" s="36" t="n">
        <f aca="false">K17+K18+K19+K20</f>
        <v>26392.7282897974</v>
      </c>
      <c r="L21" s="36" t="n">
        <f aca="false">L17+L18+L19+L20</f>
        <v>28680.9100825525</v>
      </c>
      <c r="M21" s="36" t="n">
        <f aca="false">M17+M18+M19+M20</f>
        <v>30911.8873304887</v>
      </c>
      <c r="N21" s="36" t="n">
        <f aca="false">N17+N18+N19+N20</f>
        <v>33087.0901472265</v>
      </c>
      <c r="O21" s="36" t="n">
        <f aca="false">O17+O18+O19+O20</f>
        <v>36026.0048935458</v>
      </c>
      <c r="P21" s="36" t="n">
        <f aca="false">P17+P18+P19+P20</f>
        <v>38891.4467712071</v>
      </c>
      <c r="Q21" s="36" t="n">
        <f aca="false">Q17+Q18+Q19+Q20</f>
        <v>41685.252601927</v>
      </c>
      <c r="R21" s="36" t="n">
        <f aca="false">R17+R18+R19+R20</f>
        <v>44409.2132868788</v>
      </c>
      <c r="S21" s="36" t="n">
        <f aca="false">S17+S18+S19+S20</f>
        <v>47065.0749547068</v>
      </c>
      <c r="T21" s="36" t="n">
        <f aca="false">T17+T18+T19+T20</f>
        <v>49654.5400808392</v>
      </c>
      <c r="U21" s="36" t="n">
        <f aca="false">U17+U18+U19+U20</f>
        <v>52179.2685788182</v>
      </c>
      <c r="V21" s="36" t="n">
        <f aca="false">V17+V18+V19+V20</f>
        <v>54640.8788643477</v>
      </c>
      <c r="W21" s="36" t="n">
        <f aca="false">W17+W18+W19+W20</f>
        <v>57040.948892739</v>
      </c>
      <c r="X21" s="36" t="n">
        <f aca="false">X17+X18+X19+X20</f>
        <v>59381.0171704205</v>
      </c>
      <c r="Y21" s="36" t="n">
        <f aca="false">Y17+Y18+Y19+Y20</f>
        <v>61662.58374116</v>
      </c>
      <c r="Z21" s="36" t="n">
        <f aca="false">Z17+Z18+Z19+Z20</f>
        <v>63887.111147631</v>
      </c>
      <c r="AA21" s="36" t="n">
        <f aca="false">AA17+AA18+AA19+AA20</f>
        <v>67108.6684769402</v>
      </c>
      <c r="AB21" s="36" t="n">
        <f aca="false">AB17+AB18+AB19+AB20</f>
        <v>70249.6868730167</v>
      </c>
      <c r="AC21" s="36" t="n">
        <f aca="false">AC17+AC18+AC19+AC20</f>
        <v>73312.1798091913</v>
      </c>
      <c r="AD21" s="36" t="n">
        <f aca="false">AD17+AD18+AD19+AD20</f>
        <v>76298.1104219615</v>
      </c>
      <c r="AE21" s="36" t="n">
        <f aca="false">AE17+AE18+AE19+AE20</f>
        <v>79209.3927694125</v>
      </c>
      <c r="AF21" s="36" t="n">
        <f aca="false">AF17+AF18+AF19+AF20</f>
        <v>82047.8930581772</v>
      </c>
      <c r="AG21" s="36" t="n">
        <f aca="false">AG17+AG18+AG19+AG20</f>
        <v>84815.4308397227</v>
      </c>
      <c r="AH21" s="36" t="n">
        <f aca="false">AH17+AH18+AH19+AH20</f>
        <v>87513.7801767297</v>
      </c>
      <c r="AI21" s="36" t="n">
        <f aca="false">AI17+AI18+AI19+AI20</f>
        <v>90144.6707803114</v>
      </c>
      <c r="AJ21" s="36" t="n">
        <f aca="false">AJ17+AJ18+AJ19+AJ20</f>
        <v>92709.7891188036</v>
      </c>
      <c r="AK21" s="36" t="n">
        <f aca="false">AK17+AK18+AK19+AK20</f>
        <v>95210.7794988335</v>
      </c>
      <c r="AL21" s="36" t="n">
        <f aca="false">AL17+AL18+AL19+AL20</f>
        <v>97649.2451193627</v>
      </c>
    </row>
    <row r="23" customFormat="false" ht="15" hidden="false" customHeight="false" outlineLevel="0" collapsed="false">
      <c r="A23" s="7" t="s">
        <v>161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customFormat="false" ht="15" hidden="false" customHeight="false" outlineLevel="0" collapsed="false">
      <c r="A24" s="4" t="s">
        <v>162</v>
      </c>
      <c r="C24" s="36" t="n">
        <f aca="false">(C17+C21)/2*1</f>
        <v>4406.875</v>
      </c>
      <c r="D24" s="36" t="n">
        <f aca="false">(D17+D21)/2*1</f>
        <v>7244.703125</v>
      </c>
      <c r="E24" s="36" t="n">
        <f aca="false">(E17+E21)/2*1</f>
        <v>10011.585546875</v>
      </c>
      <c r="F24" s="36" t="n">
        <f aca="false">(F17+F21)/2*1</f>
        <v>12709.2959082031</v>
      </c>
      <c r="G24" s="36" t="n">
        <f aca="false">(G17+G21)/2*1</f>
        <v>15339.563510498</v>
      </c>
      <c r="H24" s="36" t="n">
        <f aca="false">(H17+H21)/2*1</f>
        <v>17904.0744227356</v>
      </c>
      <c r="I24" s="36" t="n">
        <f aca="false">(I17+I21)/2*1</f>
        <v>20404.4725621672</v>
      </c>
      <c r="J24" s="36" t="n">
        <f aca="false">(J17+J21)/2*1</f>
        <v>22842.360748113</v>
      </c>
      <c r="K24" s="36" t="n">
        <f aca="false">(K17+K21)/2*1</f>
        <v>25219.3017294102</v>
      </c>
      <c r="L24" s="36" t="n">
        <f aca="false">(L17+L21)/2*1</f>
        <v>27536.819186175</v>
      </c>
      <c r="M24" s="36" t="n">
        <f aca="false">(M17+M21)/2*1</f>
        <v>29796.3987065206</v>
      </c>
      <c r="N24" s="36" t="n">
        <f aca="false">(N17+N21)/2*1</f>
        <v>31999.4887388576</v>
      </c>
      <c r="O24" s="36" t="n">
        <f aca="false">(O17+O21)/2*1</f>
        <v>34556.5475203861</v>
      </c>
      <c r="P24" s="36" t="n">
        <f aca="false">(P17+P21)/2*1</f>
        <v>37458.7258323765</v>
      </c>
      <c r="Q24" s="36" t="n">
        <f aca="false">(Q17+Q21)/2*1</f>
        <v>40288.3496865671</v>
      </c>
      <c r="R24" s="36" t="n">
        <f aca="false">(R17+R21)/2*1</f>
        <v>43047.2329444029</v>
      </c>
      <c r="S24" s="36" t="n">
        <f aca="false">(S17+S21)/2*1</f>
        <v>45737.1441207928</v>
      </c>
      <c r="T24" s="36" t="n">
        <f aca="false">(T17+T21)/2*1</f>
        <v>48359.807517773</v>
      </c>
      <c r="U24" s="36" t="n">
        <f aca="false">(U17+U21)/2*1</f>
        <v>50916.9043298287</v>
      </c>
      <c r="V24" s="36" t="n">
        <f aca="false">(V17+V21)/2*1</f>
        <v>53410.0737215829</v>
      </c>
      <c r="W24" s="36" t="n">
        <f aca="false">(W17+W21)/2*1</f>
        <v>55840.9138785434</v>
      </c>
      <c r="X24" s="36" t="n">
        <f aca="false">(X17+X21)/2*1</f>
        <v>58210.9830315798</v>
      </c>
      <c r="Y24" s="36" t="n">
        <f aca="false">(Y17+Y21)/2*1</f>
        <v>60521.8004557903</v>
      </c>
      <c r="Z24" s="36" t="n">
        <f aca="false">(Z17+Z21)/2*1</f>
        <v>62774.8474443955</v>
      </c>
      <c r="AA24" s="36" t="n">
        <f aca="false">(AA17+AA21)/2*1</f>
        <v>65497.8898122856</v>
      </c>
      <c r="AB24" s="36" t="n">
        <f aca="false">(AB17+AB21)/2*1</f>
        <v>68679.1776749785</v>
      </c>
      <c r="AC24" s="36" t="n">
        <f aca="false">(AC17+AC21)/2*1</f>
        <v>71780.933341104</v>
      </c>
      <c r="AD24" s="36" t="n">
        <f aca="false">(AD17+AD21)/2*1</f>
        <v>74805.1451155764</v>
      </c>
      <c r="AE24" s="36" t="n">
        <f aca="false">(AE17+AE21)/2*1</f>
        <v>77753.751595687</v>
      </c>
      <c r="AF24" s="36" t="n">
        <f aca="false">(AF17+AF21)/2*1</f>
        <v>80628.6429137948</v>
      </c>
      <c r="AG24" s="36" t="n">
        <f aca="false">(AG17+AG21)/2*1</f>
        <v>83431.6619489499</v>
      </c>
      <c r="AH24" s="36" t="n">
        <f aca="false">(AH17+AH21)/2*1</f>
        <v>86164.6055082262</v>
      </c>
      <c r="AI24" s="36" t="n">
        <f aca="false">(AI17+AI21)/2*1</f>
        <v>88829.2254785205</v>
      </c>
      <c r="AJ24" s="36" t="n">
        <f aca="false">(AJ17+AJ21)/2*1</f>
        <v>91427.2299495575</v>
      </c>
      <c r="AK24" s="36" t="n">
        <f aca="false">(AK17+AK21)/2*1</f>
        <v>93960.2843088186</v>
      </c>
      <c r="AL24" s="36" t="n">
        <f aca="false">(AL17+AL21)/2*1</f>
        <v>96430.0123090981</v>
      </c>
    </row>
    <row r="25" customFormat="false" ht="15" hidden="false" customHeight="false" outlineLevel="0" collapsed="false">
      <c r="A25" s="11" t="s">
        <v>163</v>
      </c>
      <c r="C25" s="19" t="n">
        <f aca="false">-(C24*Inputs!$E$18+(C11+C13)/2*Inputs!$E$19*1)</f>
        <v>-529.565277777778</v>
      </c>
      <c r="D25" s="19" t="n">
        <f aca="false">-(D24*Inputs!$E$18+(D11+D13)/2*Inputs!$E$19*1)</f>
        <v>-870.2373125</v>
      </c>
      <c r="E25" s="19" t="n">
        <f aca="false">-(E24*Inputs!$E$18+(E11+E13)/2*Inputs!$E$19*1)</f>
        <v>-1202.10810024306</v>
      </c>
      <c r="F25" s="19" t="n">
        <f aca="false">-(F24*Inputs!$E$18+(F11+F13)/2*Inputs!$E$19*1)</f>
        <v>-1525.40620556476</v>
      </c>
      <c r="G25" s="19" t="n">
        <f aca="false">-(G24*Inputs!$E$18+(G11+G13)/2*Inputs!$E$19*1)</f>
        <v>-1840.35422290747</v>
      </c>
      <c r="H25" s="19" t="n">
        <f aca="false">-(H24*Inputs!$E$18+(H11+H13)/2*Inputs!$E$19*1)</f>
        <v>-2147.16893353105</v>
      </c>
      <c r="I25" s="19" t="n">
        <f aca="false">-(I24*Inputs!$E$18+(I11+I13)/2*Inputs!$E$19*1)</f>
        <v>-2446.06145829204</v>
      </c>
      <c r="J25" s="19" t="n">
        <f aca="false">-(J24*Inputs!$E$18+(J11+J13)/2*Inputs!$E$19*1)</f>
        <v>-2737.23740637992</v>
      </c>
      <c r="K25" s="19" t="n">
        <f aca="false">-(K24*Inputs!$E$18+(K11+K13)/2*Inputs!$E$19*1)</f>
        <v>-3020.89702011814</v>
      </c>
      <c r="L25" s="19" t="n">
        <f aca="false">-(L24*Inputs!$E$18+(L11+L13)/2*Inputs!$E$19*1)</f>
        <v>-3297.23531593485</v>
      </c>
      <c r="M25" s="19" t="n">
        <f aca="false">-(M24*Inputs!$E$18+(M11+M13)/2*Inputs!$E$19*1)</f>
        <v>-3566.44222160545</v>
      </c>
      <c r="N25" s="19" t="n">
        <f aca="false">-(N24*Inputs!$E$18+(N11+N13)/2*Inputs!$E$19*1)</f>
        <v>-3828.7027098661</v>
      </c>
      <c r="O25" s="19" t="n">
        <f aca="false">-(O24*Inputs!$E$18+(O11+O13)/2*Inputs!$E$19*1)</f>
        <v>-4132.25708405066</v>
      </c>
      <c r="P25" s="19" t="n">
        <f aca="false">-(P24*Inputs!$E$18+(P11+P13)/2*Inputs!$E$19*1)</f>
        <v>-4476.043511956</v>
      </c>
      <c r="Q25" s="19" t="n">
        <f aca="false">-(Q24*Inputs!$E$18+(Q11+Q13)/2*Inputs!$E$19*1)</f>
        <v>-4810.96743618017</v>
      </c>
      <c r="R25" s="19" t="n">
        <f aca="false">-(R24*Inputs!$E$18+(R11+R13)/2*Inputs!$E$19*1)</f>
        <v>-5137.25845460472</v>
      </c>
      <c r="S25" s="19" t="n">
        <f aca="false">-(S24*Inputs!$E$18+(S11+S13)/2*Inputs!$E$19*1)</f>
        <v>-5455.14018410545</v>
      </c>
      <c r="T25" s="19" t="n">
        <f aca="false">-(T24*Inputs!$E$18+(T11+T13)/2*Inputs!$E$19*1)</f>
        <v>-5764.83041730935</v>
      </c>
      <c r="U25" s="19" t="n">
        <f aca="false">-(U24*Inputs!$E$18+(U11+U13)/2*Inputs!$E$19*1)</f>
        <v>-6066.54127521562</v>
      </c>
      <c r="V25" s="19" t="n">
        <f aca="false">-(V24*Inputs!$E$18+(V11+V13)/2*Inputs!$E$19*1)</f>
        <v>-6360.47935579073</v>
      </c>
      <c r="W25" s="19" t="n">
        <f aca="false">-(W24*Inputs!$E$18+(W11+W13)/2*Inputs!$E$19*1)</f>
        <v>-6646.84587864447</v>
      </c>
      <c r="X25" s="19" t="n">
        <f aca="false">-(X24*Inputs!$E$18+(X11+X13)/2*Inputs!$E$19*1)</f>
        <v>-6925.83682589107</v>
      </c>
      <c r="Y25" s="19" t="n">
        <f aca="false">-(Y24*Inputs!$E$18+(Y11+Y13)/2*Inputs!$E$19*1)</f>
        <v>-7197.6430792968</v>
      </c>
      <c r="Z25" s="19" t="n">
        <f aca="false">-(Z24*Inputs!$E$18+(Z11+Z13)/2*Inputs!$E$19*1)</f>
        <v>-7462.45055381245</v>
      </c>
      <c r="AA25" s="19" t="n">
        <f aca="false">-(AA24*Inputs!$E$18+(AA11+AA13)/2*Inputs!$E$19*1)</f>
        <v>-7782.01914965361</v>
      </c>
      <c r="AB25" s="19" t="n">
        <f aca="false">-(AB24*Inputs!$E$18+(AB11+AB13)/2*Inputs!$E$19*1)</f>
        <v>-8154.94103087014</v>
      </c>
      <c r="AC25" s="19" t="n">
        <f aca="false">-(AC24*Inputs!$E$18+(AC11+AC13)/2*Inputs!$E$19*1)</f>
        <v>-8518.26589958153</v>
      </c>
      <c r="AD25" s="19" t="n">
        <f aca="false">-(AD24*Inputs!$E$18+(AD11+AD13)/2*Inputs!$E$19*1)</f>
        <v>-8872.24190006463</v>
      </c>
      <c r="AE25" s="19" t="n">
        <f aca="false">-(AE24*Inputs!$E$18+(AE11+AE13)/2*Inputs!$E$19*1)</f>
        <v>-9217.11072642048</v>
      </c>
      <c r="AF25" s="19" t="n">
        <f aca="false">-(AF24*Inputs!$E$18+(AF11+AF13)/2*Inputs!$E$19*1)</f>
        <v>-9553.10779122571</v>
      </c>
      <c r="AG25" s="19" t="n">
        <f aca="false">-(AG24*Inputs!$E$18+(AG11+AG13)/2*Inputs!$E$19*1)</f>
        <v>-9880.46238974584</v>
      </c>
      <c r="AH25" s="19" t="n">
        <f aca="false">-(AH24*Inputs!$E$18+(AH11+AH13)/2*Inputs!$E$19*1)</f>
        <v>-10199.3978598279</v>
      </c>
      <c r="AI25" s="19" t="n">
        <f aca="false">-(AI24*Inputs!$E$18+(AI11+AI13)/2*Inputs!$E$19*1)</f>
        <v>-10510.1317375872</v>
      </c>
      <c r="AJ25" s="19" t="n">
        <f aca="false">-(AJ24*Inputs!$E$18+(AJ11+AJ13)/2*Inputs!$E$19*1)</f>
        <v>-10812.8759089989</v>
      </c>
      <c r="AK25" s="19" t="n">
        <f aca="false">-(AK24*Inputs!$E$18+(AK11+AK13)/2*Inputs!$E$19*1)</f>
        <v>-11107.8367575037</v>
      </c>
      <c r="AL25" s="19" t="n">
        <f aca="false">-(AL24*Inputs!$E$18+(AL11+AL13)/2*Inputs!$E$19*1)</f>
        <v>-11395.215307733</v>
      </c>
    </row>
    <row r="26" customFormat="false" ht="15" hidden="false" customHeight="false" outlineLevel="0" collapsed="false">
      <c r="A26" s="4" t="s">
        <v>8</v>
      </c>
      <c r="C26" s="36" t="n">
        <f aca="false">C24+C25</f>
        <v>3877.30972222222</v>
      </c>
      <c r="D26" s="36" t="n">
        <f aca="false">D24+D25</f>
        <v>6374.4658125</v>
      </c>
      <c r="E26" s="36" t="n">
        <f aca="false">E24+E25</f>
        <v>8809.47744663194</v>
      </c>
      <c r="F26" s="36" t="n">
        <f aca="false">F24+F25</f>
        <v>11183.8897026384</v>
      </c>
      <c r="G26" s="36" t="n">
        <f aca="false">G24+G25</f>
        <v>13499.2092875906</v>
      </c>
      <c r="H26" s="36" t="n">
        <f aca="false">H24+H25</f>
        <v>15756.9054892045</v>
      </c>
      <c r="I26" s="36" t="n">
        <f aca="false">I24+I25</f>
        <v>17958.4111038752</v>
      </c>
      <c r="J26" s="36" t="n">
        <f aca="false">J24+J25</f>
        <v>20105.1233417331</v>
      </c>
      <c r="K26" s="36" t="n">
        <f aca="false">K24+K25</f>
        <v>22198.4047092921</v>
      </c>
      <c r="L26" s="36" t="n">
        <f aca="false">L24+L25</f>
        <v>24239.5838702401</v>
      </c>
      <c r="M26" s="36" t="n">
        <f aca="false">M24+M25</f>
        <v>26229.9564849151</v>
      </c>
      <c r="N26" s="36" t="n">
        <f aca="false">N24+N25</f>
        <v>28170.7860289915</v>
      </c>
      <c r="O26" s="36" t="n">
        <f aca="false">O24+O25</f>
        <v>30424.2904363355</v>
      </c>
      <c r="P26" s="36" t="n">
        <f aca="false">P24+P25</f>
        <v>32982.6823204205</v>
      </c>
      <c r="Q26" s="36" t="n">
        <f aca="false">Q24+Q25</f>
        <v>35477.3822503869</v>
      </c>
      <c r="R26" s="36" t="n">
        <f aca="false">R24+R25</f>
        <v>37909.9744897982</v>
      </c>
      <c r="S26" s="36" t="n">
        <f aca="false">S24+S25</f>
        <v>40282.0039366874</v>
      </c>
      <c r="T26" s="36" t="n">
        <f aca="false">T24+T25</f>
        <v>42594.9771004636</v>
      </c>
      <c r="U26" s="36" t="n">
        <f aca="false">U24+U25</f>
        <v>44850.363054613</v>
      </c>
      <c r="V26" s="36" t="n">
        <f aca="false">V24+V25</f>
        <v>47049.5943657922</v>
      </c>
      <c r="W26" s="36" t="n">
        <f aca="false">W24+W25</f>
        <v>49194.0679998989</v>
      </c>
      <c r="X26" s="36" t="n">
        <f aca="false">X24+X25</f>
        <v>51285.1462056887</v>
      </c>
      <c r="Y26" s="36" t="n">
        <f aca="false">Y24+Y25</f>
        <v>53324.1573764935</v>
      </c>
      <c r="Z26" s="36" t="n">
        <f aca="false">Z24+Z25</f>
        <v>55312.3968905831</v>
      </c>
      <c r="AA26" s="36" t="n">
        <f aca="false">AA24+AA25</f>
        <v>57715.870662632</v>
      </c>
      <c r="AB26" s="36" t="n">
        <f aca="false">AB24+AB25</f>
        <v>60524.2366441083</v>
      </c>
      <c r="AC26" s="36" t="n">
        <f aca="false">AC24+AC25</f>
        <v>63262.6674415225</v>
      </c>
      <c r="AD26" s="36" t="n">
        <f aca="false">AD24+AD25</f>
        <v>65932.9032155118</v>
      </c>
      <c r="AE26" s="36" t="n">
        <f aca="false">AE24+AE25</f>
        <v>68536.6408692665</v>
      </c>
      <c r="AF26" s="36" t="n">
        <f aca="false">AF24+AF25</f>
        <v>71075.5351225691</v>
      </c>
      <c r="AG26" s="36" t="n">
        <f aca="false">AG24+AG25</f>
        <v>73551.1995592041</v>
      </c>
      <c r="AH26" s="36" t="n">
        <f aca="false">AH24+AH25</f>
        <v>75965.2076483982</v>
      </c>
      <c r="AI26" s="36" t="n">
        <f aca="false">AI24+AI25</f>
        <v>78319.0937409333</v>
      </c>
      <c r="AJ26" s="36" t="n">
        <f aca="false">AJ24+AJ25</f>
        <v>80614.3540405587</v>
      </c>
      <c r="AK26" s="36" t="n">
        <f aca="false">AK24+AK25</f>
        <v>82852.4475513149</v>
      </c>
      <c r="AL26" s="36" t="n">
        <f aca="false">AL24+AL25</f>
        <v>85034.7970013651</v>
      </c>
    </row>
    <row r="28" customFormat="false" ht="15" hidden="false" customHeight="false" outlineLevel="0" collapsed="false">
      <c r="A28" s="7" t="s">
        <v>164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customFormat="false" ht="15" hidden="false" customHeight="false" outlineLevel="0" collapsed="false">
      <c r="A29" s="11" t="s">
        <v>165</v>
      </c>
      <c r="C29" s="10" t="n">
        <f aca="false">Headcount!C19</f>
        <v>-61750</v>
      </c>
      <c r="D29" s="10" t="n">
        <f aca="false">Headcount!D19</f>
        <v>-61750</v>
      </c>
      <c r="E29" s="10" t="n">
        <f aca="false">Headcount!E19</f>
        <v>-61750</v>
      </c>
      <c r="F29" s="10" t="n">
        <f aca="false">Headcount!F19</f>
        <v>-61750</v>
      </c>
      <c r="G29" s="10" t="n">
        <f aca="false">Headcount!G19</f>
        <v>-61750</v>
      </c>
      <c r="H29" s="10" t="n">
        <f aca="false">Headcount!H19</f>
        <v>-61750</v>
      </c>
      <c r="I29" s="10" t="n">
        <f aca="false">Headcount!I19</f>
        <v>-61750</v>
      </c>
      <c r="J29" s="10" t="n">
        <f aca="false">Headcount!J19</f>
        <v>-61750</v>
      </c>
      <c r="K29" s="10" t="n">
        <f aca="false">Headcount!K19</f>
        <v>-61750</v>
      </c>
      <c r="L29" s="10" t="n">
        <f aca="false">Headcount!L19</f>
        <v>-61750</v>
      </c>
      <c r="M29" s="10" t="n">
        <f aca="false">Headcount!M19</f>
        <v>-61750</v>
      </c>
      <c r="N29" s="10" t="n">
        <f aca="false">Headcount!N19</f>
        <v>-61750</v>
      </c>
      <c r="O29" s="10" t="n">
        <f aca="false">Headcount!O19</f>
        <v>-96330</v>
      </c>
      <c r="P29" s="10" t="n">
        <f aca="false">Headcount!P19</f>
        <v>-96330</v>
      </c>
      <c r="Q29" s="10" t="n">
        <f aca="false">Headcount!Q19</f>
        <v>-96330</v>
      </c>
      <c r="R29" s="10" t="n">
        <f aca="false">Headcount!R19</f>
        <v>-96330</v>
      </c>
      <c r="S29" s="10" t="n">
        <f aca="false">Headcount!S19</f>
        <v>-96330</v>
      </c>
      <c r="T29" s="10" t="n">
        <f aca="false">Headcount!T19</f>
        <v>-96330</v>
      </c>
      <c r="U29" s="10" t="n">
        <f aca="false">Headcount!U19</f>
        <v>-96330</v>
      </c>
      <c r="V29" s="10" t="n">
        <f aca="false">Headcount!V19</f>
        <v>-96330</v>
      </c>
      <c r="W29" s="10" t="n">
        <f aca="false">Headcount!W19</f>
        <v>-96330</v>
      </c>
      <c r="X29" s="10" t="n">
        <f aca="false">Headcount!X19</f>
        <v>-96330</v>
      </c>
      <c r="Y29" s="10" t="n">
        <f aca="false">Headcount!Y19</f>
        <v>-96330</v>
      </c>
      <c r="Z29" s="10" t="n">
        <f aca="false">Headcount!Z19</f>
        <v>-96330</v>
      </c>
      <c r="AA29" s="10" t="n">
        <f aca="false">Headcount!AA19</f>
        <v>-150274.8</v>
      </c>
      <c r="AB29" s="10" t="n">
        <f aca="false">Headcount!AB19</f>
        <v>-150274.8</v>
      </c>
      <c r="AC29" s="10" t="n">
        <f aca="false">Headcount!AC19</f>
        <v>-150274.8</v>
      </c>
      <c r="AD29" s="10" t="n">
        <f aca="false">Headcount!AD19</f>
        <v>-150274.8</v>
      </c>
      <c r="AE29" s="10" t="n">
        <f aca="false">Headcount!AE19</f>
        <v>-150274.8</v>
      </c>
      <c r="AF29" s="10" t="n">
        <f aca="false">Headcount!AF19</f>
        <v>-150274.8</v>
      </c>
      <c r="AG29" s="10" t="n">
        <f aca="false">Headcount!AG19</f>
        <v>-150274.8</v>
      </c>
      <c r="AH29" s="10" t="n">
        <f aca="false">Headcount!AH19</f>
        <v>-150274.8</v>
      </c>
      <c r="AI29" s="10" t="n">
        <f aca="false">Headcount!AI19</f>
        <v>-150274.8</v>
      </c>
      <c r="AJ29" s="10" t="n">
        <f aca="false">Headcount!AJ19</f>
        <v>-150274.8</v>
      </c>
      <c r="AK29" s="10" t="n">
        <f aca="false">Headcount!AK19</f>
        <v>-150274.8</v>
      </c>
      <c r="AL29" s="10" t="n">
        <f aca="false">Headcount!AL19</f>
        <v>-150274.8</v>
      </c>
    </row>
    <row r="30" customFormat="false" ht="15" hidden="false" customHeight="false" outlineLevel="0" collapsed="false">
      <c r="A30" s="11" t="s">
        <v>166</v>
      </c>
      <c r="C30" s="19" t="n">
        <f aca="false">-Inputs!$E$14*(1+Inputs!$E$15)^(C$5-1)*1</f>
        <v>-8000</v>
      </c>
      <c r="D30" s="19" t="n">
        <f aca="false">-Inputs!$E$14*(1+Inputs!$E$15)^(D$5-1)*1</f>
        <v>-8000</v>
      </c>
      <c r="E30" s="19" t="n">
        <f aca="false">-Inputs!$E$14*(1+Inputs!$E$15)^(E$5-1)*1</f>
        <v>-8000</v>
      </c>
      <c r="F30" s="19" t="n">
        <f aca="false">-Inputs!$E$14*(1+Inputs!$E$15)^(F$5-1)*1</f>
        <v>-8000</v>
      </c>
      <c r="G30" s="19" t="n">
        <f aca="false">-Inputs!$E$14*(1+Inputs!$E$15)^(G$5-1)*1</f>
        <v>-8000</v>
      </c>
      <c r="H30" s="19" t="n">
        <f aca="false">-Inputs!$E$14*(1+Inputs!$E$15)^(H$5-1)*1</f>
        <v>-8000</v>
      </c>
      <c r="I30" s="19" t="n">
        <f aca="false">-Inputs!$E$14*(1+Inputs!$E$15)^(I$5-1)*1</f>
        <v>-8000</v>
      </c>
      <c r="J30" s="19" t="n">
        <f aca="false">-Inputs!$E$14*(1+Inputs!$E$15)^(J$5-1)*1</f>
        <v>-8000</v>
      </c>
      <c r="K30" s="19" t="n">
        <f aca="false">-Inputs!$E$14*(1+Inputs!$E$15)^(K$5-1)*1</f>
        <v>-8000</v>
      </c>
      <c r="L30" s="19" t="n">
        <f aca="false">-Inputs!$E$14*(1+Inputs!$E$15)^(L$5-1)*1</f>
        <v>-8000</v>
      </c>
      <c r="M30" s="19" t="n">
        <f aca="false">-Inputs!$E$14*(1+Inputs!$E$15)^(M$5-1)*1</f>
        <v>-8000</v>
      </c>
      <c r="N30" s="19" t="n">
        <f aca="false">-Inputs!$E$14*(1+Inputs!$E$15)^(N$5-1)*1</f>
        <v>-8000</v>
      </c>
      <c r="O30" s="19" t="n">
        <f aca="false">-Inputs!$E$14*(1+Inputs!$E$15)^(O$5-1)*1</f>
        <v>-9600</v>
      </c>
      <c r="P30" s="19" t="n">
        <f aca="false">-Inputs!$E$14*(1+Inputs!$E$15)^(P$5-1)*1</f>
        <v>-9600</v>
      </c>
      <c r="Q30" s="19" t="n">
        <f aca="false">-Inputs!$E$14*(1+Inputs!$E$15)^(Q$5-1)*1</f>
        <v>-9600</v>
      </c>
      <c r="R30" s="19" t="n">
        <f aca="false">-Inputs!$E$14*(1+Inputs!$E$15)^(R$5-1)*1</f>
        <v>-9600</v>
      </c>
      <c r="S30" s="19" t="n">
        <f aca="false">-Inputs!$E$14*(1+Inputs!$E$15)^(S$5-1)*1</f>
        <v>-9600</v>
      </c>
      <c r="T30" s="19" t="n">
        <f aca="false">-Inputs!$E$14*(1+Inputs!$E$15)^(T$5-1)*1</f>
        <v>-9600</v>
      </c>
      <c r="U30" s="19" t="n">
        <f aca="false">-Inputs!$E$14*(1+Inputs!$E$15)^(U$5-1)*1</f>
        <v>-9600</v>
      </c>
      <c r="V30" s="19" t="n">
        <f aca="false">-Inputs!$E$14*(1+Inputs!$E$15)^(V$5-1)*1</f>
        <v>-9600</v>
      </c>
      <c r="W30" s="19" t="n">
        <f aca="false">-Inputs!$E$14*(1+Inputs!$E$15)^(W$5-1)*1</f>
        <v>-9600</v>
      </c>
      <c r="X30" s="19" t="n">
        <f aca="false">-Inputs!$E$14*(1+Inputs!$E$15)^(X$5-1)*1</f>
        <v>-9600</v>
      </c>
      <c r="Y30" s="19" t="n">
        <f aca="false">-Inputs!$E$14*(1+Inputs!$E$15)^(Y$5-1)*1</f>
        <v>-9600</v>
      </c>
      <c r="Z30" s="19" t="n">
        <f aca="false">-Inputs!$E$14*(1+Inputs!$E$15)^(Z$5-1)*1</f>
        <v>-9600</v>
      </c>
      <c r="AA30" s="19" t="n">
        <f aca="false">-Inputs!$E$14*(1+Inputs!$E$15)^(AA$5-1)*1</f>
        <v>-11520</v>
      </c>
      <c r="AB30" s="19" t="n">
        <f aca="false">-Inputs!$E$14*(1+Inputs!$E$15)^(AB$5-1)*1</f>
        <v>-11520</v>
      </c>
      <c r="AC30" s="19" t="n">
        <f aca="false">-Inputs!$E$14*(1+Inputs!$E$15)^(AC$5-1)*1</f>
        <v>-11520</v>
      </c>
      <c r="AD30" s="19" t="n">
        <f aca="false">-Inputs!$E$14*(1+Inputs!$E$15)^(AD$5-1)*1</f>
        <v>-11520</v>
      </c>
      <c r="AE30" s="19" t="n">
        <f aca="false">-Inputs!$E$14*(1+Inputs!$E$15)^(AE$5-1)*1</f>
        <v>-11520</v>
      </c>
      <c r="AF30" s="19" t="n">
        <f aca="false">-Inputs!$E$14*(1+Inputs!$E$15)^(AF$5-1)*1</f>
        <v>-11520</v>
      </c>
      <c r="AG30" s="19" t="n">
        <f aca="false">-Inputs!$E$14*(1+Inputs!$E$15)^(AG$5-1)*1</f>
        <v>-11520</v>
      </c>
      <c r="AH30" s="19" t="n">
        <f aca="false">-Inputs!$E$14*(1+Inputs!$E$15)^(AH$5-1)*1</f>
        <v>-11520</v>
      </c>
      <c r="AI30" s="19" t="n">
        <f aca="false">-Inputs!$E$14*(1+Inputs!$E$15)^(AI$5-1)*1</f>
        <v>-11520</v>
      </c>
      <c r="AJ30" s="19" t="n">
        <f aca="false">-Inputs!$E$14*(1+Inputs!$E$15)^(AJ$5-1)*1</f>
        <v>-11520</v>
      </c>
      <c r="AK30" s="19" t="n">
        <f aca="false">-Inputs!$E$14*(1+Inputs!$E$15)^(AK$5-1)*1</f>
        <v>-11520</v>
      </c>
      <c r="AL30" s="19" t="n">
        <f aca="false">-Inputs!$E$14*(1+Inputs!$E$15)^(AL$5-1)*1</f>
        <v>-11520</v>
      </c>
    </row>
    <row r="31" customFormat="false" ht="15" hidden="false" customHeight="false" outlineLevel="0" collapsed="false">
      <c r="A31" s="11" t="s">
        <v>167</v>
      </c>
      <c r="C31" s="19" t="n">
        <f aca="false">-Headcount!C12*Inputs!$E$20*1</f>
        <v>-900</v>
      </c>
      <c r="D31" s="19" t="n">
        <f aca="false">-Headcount!D12*Inputs!$E$20*1</f>
        <v>-900</v>
      </c>
      <c r="E31" s="19" t="n">
        <f aca="false">-Headcount!E12*Inputs!$E$20*1</f>
        <v>-900</v>
      </c>
      <c r="F31" s="19" t="n">
        <f aca="false">-Headcount!F12*Inputs!$E$20*1</f>
        <v>-900</v>
      </c>
      <c r="G31" s="19" t="n">
        <f aca="false">-Headcount!G12*Inputs!$E$20*1</f>
        <v>-900</v>
      </c>
      <c r="H31" s="19" t="n">
        <f aca="false">-Headcount!H12*Inputs!$E$20*1</f>
        <v>-900</v>
      </c>
      <c r="I31" s="19" t="n">
        <f aca="false">-Headcount!I12*Inputs!$E$20*1</f>
        <v>-900</v>
      </c>
      <c r="J31" s="19" t="n">
        <f aca="false">-Headcount!J12*Inputs!$E$20*1</f>
        <v>-900</v>
      </c>
      <c r="K31" s="19" t="n">
        <f aca="false">-Headcount!K12*Inputs!$E$20*1</f>
        <v>-900</v>
      </c>
      <c r="L31" s="19" t="n">
        <f aca="false">-Headcount!L12*Inputs!$E$20*1</f>
        <v>-900</v>
      </c>
      <c r="M31" s="19" t="n">
        <f aca="false">-Headcount!M12*Inputs!$E$20*1</f>
        <v>-900</v>
      </c>
      <c r="N31" s="19" t="n">
        <f aca="false">-Headcount!N12*Inputs!$E$20*1</f>
        <v>-900</v>
      </c>
      <c r="O31" s="19" t="n">
        <f aca="false">-Headcount!O12*Inputs!$E$20*1</f>
        <v>-1350</v>
      </c>
      <c r="P31" s="19" t="n">
        <f aca="false">-Headcount!P12*Inputs!$E$20*1</f>
        <v>-1350</v>
      </c>
      <c r="Q31" s="19" t="n">
        <f aca="false">-Headcount!Q12*Inputs!$E$20*1</f>
        <v>-1350</v>
      </c>
      <c r="R31" s="19" t="n">
        <f aca="false">-Headcount!R12*Inputs!$E$20*1</f>
        <v>-1350</v>
      </c>
      <c r="S31" s="19" t="n">
        <f aca="false">-Headcount!S12*Inputs!$E$20*1</f>
        <v>-1350</v>
      </c>
      <c r="T31" s="19" t="n">
        <f aca="false">-Headcount!T12*Inputs!$E$20*1</f>
        <v>-1350</v>
      </c>
      <c r="U31" s="19" t="n">
        <f aca="false">-Headcount!U12*Inputs!$E$20*1</f>
        <v>-1350</v>
      </c>
      <c r="V31" s="19" t="n">
        <f aca="false">-Headcount!V12*Inputs!$E$20*1</f>
        <v>-1350</v>
      </c>
      <c r="W31" s="19" t="n">
        <f aca="false">-Headcount!W12*Inputs!$E$20*1</f>
        <v>-1350</v>
      </c>
      <c r="X31" s="19" t="n">
        <f aca="false">-Headcount!X12*Inputs!$E$20*1</f>
        <v>-1350</v>
      </c>
      <c r="Y31" s="19" t="n">
        <f aca="false">-Headcount!Y12*Inputs!$E$20*1</f>
        <v>-1350</v>
      </c>
      <c r="Z31" s="19" t="n">
        <f aca="false">-Headcount!Z12*Inputs!$E$20*1</f>
        <v>-1350</v>
      </c>
      <c r="AA31" s="19" t="n">
        <f aca="false">-Headcount!AA12*Inputs!$E$20*1</f>
        <v>-2025</v>
      </c>
      <c r="AB31" s="19" t="n">
        <f aca="false">-Headcount!AB12*Inputs!$E$20*1</f>
        <v>-2025</v>
      </c>
      <c r="AC31" s="19" t="n">
        <f aca="false">-Headcount!AC12*Inputs!$E$20*1</f>
        <v>-2025</v>
      </c>
      <c r="AD31" s="19" t="n">
        <f aca="false">-Headcount!AD12*Inputs!$E$20*1</f>
        <v>-2025</v>
      </c>
      <c r="AE31" s="19" t="n">
        <f aca="false">-Headcount!AE12*Inputs!$E$20*1</f>
        <v>-2025</v>
      </c>
      <c r="AF31" s="19" t="n">
        <f aca="false">-Headcount!AF12*Inputs!$E$20*1</f>
        <v>-2025</v>
      </c>
      <c r="AG31" s="19" t="n">
        <f aca="false">-Headcount!AG12*Inputs!$E$20*1</f>
        <v>-2025</v>
      </c>
      <c r="AH31" s="19" t="n">
        <f aca="false">-Headcount!AH12*Inputs!$E$20*1</f>
        <v>-2025</v>
      </c>
      <c r="AI31" s="19" t="n">
        <f aca="false">-Headcount!AI12*Inputs!$E$20*1</f>
        <v>-2025</v>
      </c>
      <c r="AJ31" s="19" t="n">
        <f aca="false">-Headcount!AJ12*Inputs!$E$20*1</f>
        <v>-2025</v>
      </c>
      <c r="AK31" s="19" t="n">
        <f aca="false">-Headcount!AK12*Inputs!$E$20*1</f>
        <v>-2025</v>
      </c>
      <c r="AL31" s="19" t="n">
        <f aca="false">-Headcount!AL12*Inputs!$E$20*1</f>
        <v>-2025</v>
      </c>
    </row>
    <row r="32" customFormat="false" ht="15" hidden="false" customHeight="false" outlineLevel="0" collapsed="false">
      <c r="A32" s="11" t="s">
        <v>168</v>
      </c>
      <c r="C32" s="19" t="n">
        <f aca="false">-Inputs!$E$21*1</f>
        <v>-1500</v>
      </c>
      <c r="D32" s="19" t="n">
        <f aca="false">-Inputs!$E$21*1</f>
        <v>-1500</v>
      </c>
      <c r="E32" s="19" t="n">
        <f aca="false">-Inputs!$E$21*1</f>
        <v>-1500</v>
      </c>
      <c r="F32" s="19" t="n">
        <f aca="false">-Inputs!$E$21*1</f>
        <v>-1500</v>
      </c>
      <c r="G32" s="19" t="n">
        <f aca="false">-Inputs!$E$21*1</f>
        <v>-1500</v>
      </c>
      <c r="H32" s="19" t="n">
        <f aca="false">-Inputs!$E$21*1</f>
        <v>-1500</v>
      </c>
      <c r="I32" s="19" t="n">
        <f aca="false">-Inputs!$E$21*1</f>
        <v>-1500</v>
      </c>
      <c r="J32" s="19" t="n">
        <f aca="false">-Inputs!$E$21*1</f>
        <v>-1500</v>
      </c>
      <c r="K32" s="19" t="n">
        <f aca="false">-Inputs!$E$21*1</f>
        <v>-1500</v>
      </c>
      <c r="L32" s="19" t="n">
        <f aca="false">-Inputs!$E$21*1</f>
        <v>-1500</v>
      </c>
      <c r="M32" s="19" t="n">
        <f aca="false">-Inputs!$E$21*1</f>
        <v>-1500</v>
      </c>
      <c r="N32" s="19" t="n">
        <f aca="false">-Inputs!$E$21*1</f>
        <v>-1500</v>
      </c>
      <c r="O32" s="19" t="n">
        <f aca="false">-Inputs!$E$21*1</f>
        <v>-1500</v>
      </c>
      <c r="P32" s="19" t="n">
        <f aca="false">-Inputs!$E$21*1</f>
        <v>-1500</v>
      </c>
      <c r="Q32" s="19" t="n">
        <f aca="false">-Inputs!$E$21*1</f>
        <v>-1500</v>
      </c>
      <c r="R32" s="19" t="n">
        <f aca="false">-Inputs!$E$21*1</f>
        <v>-1500</v>
      </c>
      <c r="S32" s="19" t="n">
        <f aca="false">-Inputs!$E$21*1</f>
        <v>-1500</v>
      </c>
      <c r="T32" s="19" t="n">
        <f aca="false">-Inputs!$E$21*1</f>
        <v>-1500</v>
      </c>
      <c r="U32" s="19" t="n">
        <f aca="false">-Inputs!$E$21*1</f>
        <v>-1500</v>
      </c>
      <c r="V32" s="19" t="n">
        <f aca="false">-Inputs!$E$21*1</f>
        <v>-1500</v>
      </c>
      <c r="W32" s="19" t="n">
        <f aca="false">-Inputs!$E$21*1</f>
        <v>-1500</v>
      </c>
      <c r="X32" s="19" t="n">
        <f aca="false">-Inputs!$E$21*1</f>
        <v>-1500</v>
      </c>
      <c r="Y32" s="19" t="n">
        <f aca="false">-Inputs!$E$21*1</f>
        <v>-1500</v>
      </c>
      <c r="Z32" s="19" t="n">
        <f aca="false">-Inputs!$E$21*1</f>
        <v>-1500</v>
      </c>
      <c r="AA32" s="19" t="n">
        <f aca="false">-Inputs!$E$21*1</f>
        <v>-1500</v>
      </c>
      <c r="AB32" s="19" t="n">
        <f aca="false">-Inputs!$E$21*1</f>
        <v>-1500</v>
      </c>
      <c r="AC32" s="19" t="n">
        <f aca="false">-Inputs!$E$21*1</f>
        <v>-1500</v>
      </c>
      <c r="AD32" s="19" t="n">
        <f aca="false">-Inputs!$E$21*1</f>
        <v>-1500</v>
      </c>
      <c r="AE32" s="19" t="n">
        <f aca="false">-Inputs!$E$21*1</f>
        <v>-1500</v>
      </c>
      <c r="AF32" s="19" t="n">
        <f aca="false">-Inputs!$E$21*1</f>
        <v>-1500</v>
      </c>
      <c r="AG32" s="19" t="n">
        <f aca="false">-Inputs!$E$21*1</f>
        <v>-1500</v>
      </c>
      <c r="AH32" s="19" t="n">
        <f aca="false">-Inputs!$E$21*1</f>
        <v>-1500</v>
      </c>
      <c r="AI32" s="19" t="n">
        <f aca="false">-Inputs!$E$21*1</f>
        <v>-1500</v>
      </c>
      <c r="AJ32" s="19" t="n">
        <f aca="false">-Inputs!$E$21*1</f>
        <v>-1500</v>
      </c>
      <c r="AK32" s="19" t="n">
        <f aca="false">-Inputs!$E$21*1</f>
        <v>-1500</v>
      </c>
      <c r="AL32" s="19" t="n">
        <f aca="false">-Inputs!$E$21*1</f>
        <v>-1500</v>
      </c>
    </row>
    <row r="33" customFormat="false" ht="15" hidden="false" customHeight="false" outlineLevel="0" collapsed="false">
      <c r="A33" s="11" t="s">
        <v>169</v>
      </c>
      <c r="C33" s="19" t="n">
        <f aca="false">-Inputs!$E$22*1</f>
        <v>-3000</v>
      </c>
      <c r="D33" s="19" t="n">
        <f aca="false">-Inputs!$E$22*1</f>
        <v>-3000</v>
      </c>
      <c r="E33" s="19" t="n">
        <f aca="false">-Inputs!$E$22*1</f>
        <v>-3000</v>
      </c>
      <c r="F33" s="19" t="n">
        <f aca="false">-Inputs!$E$22*1</f>
        <v>-3000</v>
      </c>
      <c r="G33" s="19" t="n">
        <f aca="false">-Inputs!$E$22*1</f>
        <v>-3000</v>
      </c>
      <c r="H33" s="19" t="n">
        <f aca="false">-Inputs!$E$22*1</f>
        <v>-3000</v>
      </c>
      <c r="I33" s="19" t="n">
        <f aca="false">-Inputs!$E$22*1</f>
        <v>-3000</v>
      </c>
      <c r="J33" s="19" t="n">
        <f aca="false">-Inputs!$E$22*1</f>
        <v>-3000</v>
      </c>
      <c r="K33" s="19" t="n">
        <f aca="false">-Inputs!$E$22*1</f>
        <v>-3000</v>
      </c>
      <c r="L33" s="19" t="n">
        <f aca="false">-Inputs!$E$22*1</f>
        <v>-3000</v>
      </c>
      <c r="M33" s="19" t="n">
        <f aca="false">-Inputs!$E$22*1</f>
        <v>-3000</v>
      </c>
      <c r="N33" s="19" t="n">
        <f aca="false">-Inputs!$E$22*1</f>
        <v>-3000</v>
      </c>
      <c r="O33" s="19" t="n">
        <f aca="false">-Inputs!$E$22*1</f>
        <v>-3000</v>
      </c>
      <c r="P33" s="19" t="n">
        <f aca="false">-Inputs!$E$22*1</f>
        <v>-3000</v>
      </c>
      <c r="Q33" s="19" t="n">
        <f aca="false">-Inputs!$E$22*1</f>
        <v>-3000</v>
      </c>
      <c r="R33" s="19" t="n">
        <f aca="false">-Inputs!$E$22*1</f>
        <v>-3000</v>
      </c>
      <c r="S33" s="19" t="n">
        <f aca="false">-Inputs!$E$22*1</f>
        <v>-3000</v>
      </c>
      <c r="T33" s="19" t="n">
        <f aca="false">-Inputs!$E$22*1</f>
        <v>-3000</v>
      </c>
      <c r="U33" s="19" t="n">
        <f aca="false">-Inputs!$E$22*1</f>
        <v>-3000</v>
      </c>
      <c r="V33" s="19" t="n">
        <f aca="false">-Inputs!$E$22*1</f>
        <v>-3000</v>
      </c>
      <c r="W33" s="19" t="n">
        <f aca="false">-Inputs!$E$22*1</f>
        <v>-3000</v>
      </c>
      <c r="X33" s="19" t="n">
        <f aca="false">-Inputs!$E$22*1</f>
        <v>-3000</v>
      </c>
      <c r="Y33" s="19" t="n">
        <f aca="false">-Inputs!$E$22*1</f>
        <v>-3000</v>
      </c>
      <c r="Z33" s="19" t="n">
        <f aca="false">-Inputs!$E$22*1</f>
        <v>-3000</v>
      </c>
      <c r="AA33" s="19" t="n">
        <f aca="false">-Inputs!$E$22*1</f>
        <v>-3000</v>
      </c>
      <c r="AB33" s="19" t="n">
        <f aca="false">-Inputs!$E$22*1</f>
        <v>-3000</v>
      </c>
      <c r="AC33" s="19" t="n">
        <f aca="false">-Inputs!$E$22*1</f>
        <v>-3000</v>
      </c>
      <c r="AD33" s="19" t="n">
        <f aca="false">-Inputs!$E$22*1</f>
        <v>-3000</v>
      </c>
      <c r="AE33" s="19" t="n">
        <f aca="false">-Inputs!$E$22*1</f>
        <v>-3000</v>
      </c>
      <c r="AF33" s="19" t="n">
        <f aca="false">-Inputs!$E$22*1</f>
        <v>-3000</v>
      </c>
      <c r="AG33" s="19" t="n">
        <f aca="false">-Inputs!$E$22*1</f>
        <v>-3000</v>
      </c>
      <c r="AH33" s="19" t="n">
        <f aca="false">-Inputs!$E$22*1</f>
        <v>-3000</v>
      </c>
      <c r="AI33" s="19" t="n">
        <f aca="false">-Inputs!$E$22*1</f>
        <v>-3000</v>
      </c>
      <c r="AJ33" s="19" t="n">
        <f aca="false">-Inputs!$E$22*1</f>
        <v>-3000</v>
      </c>
      <c r="AK33" s="19" t="n">
        <f aca="false">-Inputs!$E$22*1</f>
        <v>-3000</v>
      </c>
      <c r="AL33" s="19" t="n">
        <f aca="false">-Inputs!$E$22*1</f>
        <v>-3000</v>
      </c>
    </row>
    <row r="34" customFormat="false" ht="15" hidden="false" customHeight="false" outlineLevel="0" collapsed="false">
      <c r="A34" s="4" t="s">
        <v>170</v>
      </c>
      <c r="C34" s="36" t="n">
        <f aca="false">C29+C30+C31+C32+C33</f>
        <v>-75150</v>
      </c>
      <c r="D34" s="36" t="n">
        <f aca="false">D29+D30+D31+D32+D33</f>
        <v>-75150</v>
      </c>
      <c r="E34" s="36" t="n">
        <f aca="false">E29+E30+E31+E32+E33</f>
        <v>-75150</v>
      </c>
      <c r="F34" s="36" t="n">
        <f aca="false">F29+F30+F31+F32+F33</f>
        <v>-75150</v>
      </c>
      <c r="G34" s="36" t="n">
        <f aca="false">G29+G30+G31+G32+G33</f>
        <v>-75150</v>
      </c>
      <c r="H34" s="36" t="n">
        <f aca="false">H29+H30+H31+H32+H33</f>
        <v>-75150</v>
      </c>
      <c r="I34" s="36" t="n">
        <f aca="false">I29+I30+I31+I32+I33</f>
        <v>-75150</v>
      </c>
      <c r="J34" s="36" t="n">
        <f aca="false">J29+J30+J31+J32+J33</f>
        <v>-75150</v>
      </c>
      <c r="K34" s="36" t="n">
        <f aca="false">K29+K30+K31+K32+K33</f>
        <v>-75150</v>
      </c>
      <c r="L34" s="36" t="n">
        <f aca="false">L29+L30+L31+L32+L33</f>
        <v>-75150</v>
      </c>
      <c r="M34" s="36" t="n">
        <f aca="false">M29+M30+M31+M32+M33</f>
        <v>-75150</v>
      </c>
      <c r="N34" s="36" t="n">
        <f aca="false">N29+N30+N31+N32+N33</f>
        <v>-75150</v>
      </c>
      <c r="O34" s="36" t="n">
        <f aca="false">O29+O30+O31+O32+O33</f>
        <v>-111780</v>
      </c>
      <c r="P34" s="36" t="n">
        <f aca="false">P29+P30+P31+P32+P33</f>
        <v>-111780</v>
      </c>
      <c r="Q34" s="36" t="n">
        <f aca="false">Q29+Q30+Q31+Q32+Q33</f>
        <v>-111780</v>
      </c>
      <c r="R34" s="36" t="n">
        <f aca="false">R29+R30+R31+R32+R33</f>
        <v>-111780</v>
      </c>
      <c r="S34" s="36" t="n">
        <f aca="false">S29+S30+S31+S32+S33</f>
        <v>-111780</v>
      </c>
      <c r="T34" s="36" t="n">
        <f aca="false">T29+T30+T31+T32+T33</f>
        <v>-111780</v>
      </c>
      <c r="U34" s="36" t="n">
        <f aca="false">U29+U30+U31+U32+U33</f>
        <v>-111780</v>
      </c>
      <c r="V34" s="36" t="n">
        <f aca="false">V29+V30+V31+V32+V33</f>
        <v>-111780</v>
      </c>
      <c r="W34" s="36" t="n">
        <f aca="false">W29+W30+W31+W32+W33</f>
        <v>-111780</v>
      </c>
      <c r="X34" s="36" t="n">
        <f aca="false">X29+X30+X31+X32+X33</f>
        <v>-111780</v>
      </c>
      <c r="Y34" s="36" t="n">
        <f aca="false">Y29+Y30+Y31+Y32+Y33</f>
        <v>-111780</v>
      </c>
      <c r="Z34" s="36" t="n">
        <f aca="false">Z29+Z30+Z31+Z32+Z33</f>
        <v>-111780</v>
      </c>
      <c r="AA34" s="36" t="n">
        <f aca="false">AA29+AA30+AA31+AA32+AA33</f>
        <v>-168319.8</v>
      </c>
      <c r="AB34" s="36" t="n">
        <f aca="false">AB29+AB30+AB31+AB32+AB33</f>
        <v>-168319.8</v>
      </c>
      <c r="AC34" s="36" t="n">
        <f aca="false">AC29+AC30+AC31+AC32+AC33</f>
        <v>-168319.8</v>
      </c>
      <c r="AD34" s="36" t="n">
        <f aca="false">AD29+AD30+AD31+AD32+AD33</f>
        <v>-168319.8</v>
      </c>
      <c r="AE34" s="36" t="n">
        <f aca="false">AE29+AE30+AE31+AE32+AE33</f>
        <v>-168319.8</v>
      </c>
      <c r="AF34" s="36" t="n">
        <f aca="false">AF29+AF30+AF31+AF32+AF33</f>
        <v>-168319.8</v>
      </c>
      <c r="AG34" s="36" t="n">
        <f aca="false">AG29+AG30+AG31+AG32+AG33</f>
        <v>-168319.8</v>
      </c>
      <c r="AH34" s="36" t="n">
        <f aca="false">AH29+AH30+AH31+AH32+AH33</f>
        <v>-168319.8</v>
      </c>
      <c r="AI34" s="36" t="n">
        <f aca="false">AI29+AI30+AI31+AI32+AI33</f>
        <v>-168319.8</v>
      </c>
      <c r="AJ34" s="36" t="n">
        <f aca="false">AJ29+AJ30+AJ31+AJ32+AJ33</f>
        <v>-168319.8</v>
      </c>
      <c r="AK34" s="36" t="n">
        <f aca="false">AK29+AK30+AK31+AK32+AK33</f>
        <v>-168319.8</v>
      </c>
      <c r="AL34" s="36" t="n">
        <f aca="false">AL29+AL30+AL31+AL32+AL33</f>
        <v>-168319.8</v>
      </c>
    </row>
    <row r="35" customFormat="false" ht="15" hidden="false" customHeight="false" outlineLevel="0" collapsed="false">
      <c r="A35" s="4" t="s">
        <v>9</v>
      </c>
      <c r="C35" s="36" t="n">
        <f aca="false">C26+C34</f>
        <v>-71272.6902777778</v>
      </c>
      <c r="D35" s="36" t="n">
        <f aca="false">D26+D34</f>
        <v>-68775.5341875</v>
      </c>
      <c r="E35" s="36" t="n">
        <f aca="false">E26+E34</f>
        <v>-66340.5225533681</v>
      </c>
      <c r="F35" s="36" t="n">
        <f aca="false">F26+F34</f>
        <v>-63966.1102973616</v>
      </c>
      <c r="G35" s="36" t="n">
        <f aca="false">G26+G34</f>
        <v>-61650.7907124094</v>
      </c>
      <c r="H35" s="36" t="n">
        <f aca="false">H26+H34</f>
        <v>-59393.0945107955</v>
      </c>
      <c r="I35" s="36" t="n">
        <f aca="false">I26+I34</f>
        <v>-57191.5888961248</v>
      </c>
      <c r="J35" s="36" t="n">
        <f aca="false">J26+J34</f>
        <v>-55044.8766582669</v>
      </c>
      <c r="K35" s="36" t="n">
        <f aca="false">K26+K34</f>
        <v>-52951.5952907079</v>
      </c>
      <c r="L35" s="36" t="n">
        <f aca="false">L26+L34</f>
        <v>-50910.4161297599</v>
      </c>
      <c r="M35" s="36" t="n">
        <f aca="false">M26+M34</f>
        <v>-48920.0435150849</v>
      </c>
      <c r="N35" s="36" t="n">
        <f aca="false">N26+N34</f>
        <v>-46979.2139710086</v>
      </c>
      <c r="O35" s="36" t="n">
        <f aca="false">O26+O34</f>
        <v>-81355.7095636645</v>
      </c>
      <c r="P35" s="36" t="n">
        <f aca="false">P26+P34</f>
        <v>-78797.3176795795</v>
      </c>
      <c r="Q35" s="36" t="n">
        <f aca="false">Q26+Q34</f>
        <v>-76302.6177496131</v>
      </c>
      <c r="R35" s="36" t="n">
        <f aca="false">R26+R34</f>
        <v>-73870.0255102018</v>
      </c>
      <c r="S35" s="36" t="n">
        <f aca="false">S26+S34</f>
        <v>-71497.9960633127</v>
      </c>
      <c r="T35" s="36" t="n">
        <f aca="false">T26+T34</f>
        <v>-69185.0228995364</v>
      </c>
      <c r="U35" s="36" t="n">
        <f aca="false">U26+U34</f>
        <v>-66929.636945387</v>
      </c>
      <c r="V35" s="36" t="n">
        <f aca="false">V26+V34</f>
        <v>-64730.4056342078</v>
      </c>
      <c r="W35" s="36" t="n">
        <f aca="false">W26+W34</f>
        <v>-62585.9320001011</v>
      </c>
      <c r="X35" s="36" t="n">
        <f aca="false">X26+X34</f>
        <v>-60494.8537943113</v>
      </c>
      <c r="Y35" s="36" t="n">
        <f aca="false">Y26+Y34</f>
        <v>-58455.8426235065</v>
      </c>
      <c r="Z35" s="36" t="n">
        <f aca="false">Z26+Z34</f>
        <v>-56467.6031094169</v>
      </c>
      <c r="AA35" s="36" t="n">
        <f aca="false">AA26+AA34</f>
        <v>-110603.929337368</v>
      </c>
      <c r="AB35" s="36" t="n">
        <f aca="false">AB26+AB34</f>
        <v>-107795.563355892</v>
      </c>
      <c r="AC35" s="36" t="n">
        <f aca="false">AC26+AC34</f>
        <v>-105057.132558478</v>
      </c>
      <c r="AD35" s="36" t="n">
        <f aca="false">AD26+AD34</f>
        <v>-102386.896784488</v>
      </c>
      <c r="AE35" s="36" t="n">
        <f aca="false">AE26+AE34</f>
        <v>-99783.1591307335</v>
      </c>
      <c r="AF35" s="36" t="n">
        <f aca="false">AF26+AF34</f>
        <v>-97244.2648774309</v>
      </c>
      <c r="AG35" s="36" t="n">
        <f aca="false">AG26+AG34</f>
        <v>-94768.6004407959</v>
      </c>
      <c r="AH35" s="36" t="n">
        <f aca="false">AH26+AH34</f>
        <v>-92354.5923516018</v>
      </c>
      <c r="AI35" s="36" t="n">
        <f aca="false">AI26+AI34</f>
        <v>-90000.7062590667</v>
      </c>
      <c r="AJ35" s="36" t="n">
        <f aca="false">AJ26+AJ34</f>
        <v>-87705.4459594414</v>
      </c>
      <c r="AK35" s="36" t="n">
        <f aca="false">AK26+AK34</f>
        <v>-85467.3524486851</v>
      </c>
      <c r="AL35" s="36" t="n">
        <f aca="false">AL26+AL34</f>
        <v>-83285.0029986349</v>
      </c>
    </row>
    <row r="37" customFormat="false" ht="15" hidden="false" customHeight="false" outlineLevel="0" collapsed="false">
      <c r="A37" s="7" t="s">
        <v>171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customFormat="false" ht="15" hidden="false" customHeight="false" outlineLevel="0" collapsed="false">
      <c r="A38" s="4" t="s">
        <v>172</v>
      </c>
      <c r="C38" s="15" t="n">
        <f aca="false">C35+C49</f>
        <v>-71828.2458333333</v>
      </c>
      <c r="D38" s="15" t="n">
        <f aca="false">D35+D49</f>
        <v>-69331.0897430556</v>
      </c>
      <c r="E38" s="15" t="n">
        <f aca="false">E35+E49</f>
        <v>-66896.0781089236</v>
      </c>
      <c r="F38" s="15" t="n">
        <f aca="false">F35+F49</f>
        <v>-64521.6658529172</v>
      </c>
      <c r="G38" s="15" t="n">
        <f aca="false">G35+G49</f>
        <v>-62206.346267965</v>
      </c>
      <c r="H38" s="15" t="n">
        <f aca="false">H35+H49</f>
        <v>-59948.650066351</v>
      </c>
      <c r="I38" s="15" t="n">
        <f aca="false">I35+I49</f>
        <v>-57747.1444516804</v>
      </c>
      <c r="J38" s="15" t="n">
        <f aca="false">J35+J49</f>
        <v>-55600.4322138224</v>
      </c>
      <c r="K38" s="15" t="n">
        <f aca="false">K35+K49</f>
        <v>-53507.1508462635</v>
      </c>
      <c r="L38" s="15" t="n">
        <f aca="false">L35+L49</f>
        <v>-51465.9716853155</v>
      </c>
      <c r="M38" s="15" t="n">
        <f aca="false">M35+M49</f>
        <v>-49475.5990706404</v>
      </c>
      <c r="N38" s="15" t="n">
        <f aca="false">N35+N49</f>
        <v>-47534.7695265641</v>
      </c>
      <c r="O38" s="15" t="n">
        <f aca="false">O35+O49</f>
        <v>-81911.2651192201</v>
      </c>
      <c r="P38" s="15" t="n">
        <f aca="false">P35+P49</f>
        <v>-79352.8732351351</v>
      </c>
      <c r="Q38" s="15" t="n">
        <f aca="false">Q35+Q49</f>
        <v>-76858.1733051687</v>
      </c>
      <c r="R38" s="15" t="n">
        <f aca="false">R35+R49</f>
        <v>-74425.5810657574</v>
      </c>
      <c r="S38" s="15" t="n">
        <f aca="false">S35+S49</f>
        <v>-72053.5516188682</v>
      </c>
      <c r="T38" s="15" t="n">
        <f aca="false">T35+T49</f>
        <v>-69740.5784550919</v>
      </c>
      <c r="U38" s="15" t="n">
        <f aca="false">U35+U49</f>
        <v>-67485.1925009425</v>
      </c>
      <c r="V38" s="15" t="n">
        <f aca="false">V35+V49</f>
        <v>-65285.9611897633</v>
      </c>
      <c r="W38" s="15" t="n">
        <f aca="false">W35+W49</f>
        <v>-63141.4875556567</v>
      </c>
      <c r="X38" s="15" t="n">
        <f aca="false">X35+X49</f>
        <v>-61050.4093498668</v>
      </c>
      <c r="Y38" s="15" t="n">
        <f aca="false">Y35+Y49</f>
        <v>-59011.3981790621</v>
      </c>
      <c r="Z38" s="15" t="n">
        <f aca="false">Z35+Z49</f>
        <v>-57023.1586649725</v>
      </c>
      <c r="AA38" s="15" t="n">
        <f aca="false">AA35+AA49</f>
        <v>-111159.484892924</v>
      </c>
      <c r="AB38" s="15" t="n">
        <f aca="false">AB35+AB49</f>
        <v>-108351.118911447</v>
      </c>
      <c r="AC38" s="15" t="n">
        <f aca="false">AC35+AC49</f>
        <v>-105612.688114033</v>
      </c>
      <c r="AD38" s="15" t="n">
        <f aca="false">AD35+AD49</f>
        <v>-102942.452340044</v>
      </c>
      <c r="AE38" s="15" t="n">
        <f aca="false">AE35+AE49</f>
        <v>-100338.714686289</v>
      </c>
      <c r="AF38" s="15" t="n">
        <f aca="false">AF35+AF49</f>
        <v>-97799.8204329865</v>
      </c>
      <c r="AG38" s="15" t="n">
        <f aca="false">AG35+AG49</f>
        <v>-95324.1559963515</v>
      </c>
      <c r="AH38" s="15" t="n">
        <f aca="false">AH35+AH49</f>
        <v>-92910.1479071573</v>
      </c>
      <c r="AI38" s="15" t="n">
        <f aca="false">AI35+AI49</f>
        <v>-90556.2618146223</v>
      </c>
      <c r="AJ38" s="15" t="n">
        <f aca="false">AJ35+AJ49</f>
        <v>-88261.0015149969</v>
      </c>
      <c r="AK38" s="15" t="n">
        <f aca="false">AK35+AK49</f>
        <v>-86022.9080042407</v>
      </c>
      <c r="AL38" s="15" t="n">
        <f aca="false">AL35+AL49</f>
        <v>-83840.5585541905</v>
      </c>
    </row>
    <row r="39" customFormat="false" ht="15" hidden="false" customHeight="false" outlineLevel="0" collapsed="false">
      <c r="A39" s="11" t="s">
        <v>173</v>
      </c>
      <c r="C39" s="19" t="n">
        <f aca="false">-(C54+C55+C57)/2*Inputs!$E$48/12</f>
        <v>-0</v>
      </c>
      <c r="D39" s="19" t="n">
        <f aca="false">-(D54+D55+D57)/2*Inputs!$E$48/12</f>
        <v>-0</v>
      </c>
      <c r="E39" s="19" t="n">
        <f aca="false">-(E54+E55+E57)/2*Inputs!$E$48/12</f>
        <v>-0</v>
      </c>
      <c r="F39" s="19" t="n">
        <f aca="false">-(F54+F55+F57)/2*Inputs!$E$48/12</f>
        <v>-0</v>
      </c>
      <c r="G39" s="19" t="n">
        <f aca="false">-(G54+G55+G57)/2*Inputs!$E$48/12</f>
        <v>-0</v>
      </c>
      <c r="H39" s="19" t="n">
        <f aca="false">-(H54+H55+H57)/2*Inputs!$E$48/12</f>
        <v>-0</v>
      </c>
      <c r="I39" s="19" t="n">
        <f aca="false">-(I54+I55+I57)/2*Inputs!$E$48/12</f>
        <v>-0</v>
      </c>
      <c r="J39" s="19" t="n">
        <f aca="false">-(J54+J55+J57)/2*Inputs!$E$48/12</f>
        <v>-0</v>
      </c>
      <c r="K39" s="19" t="n">
        <f aca="false">-(K54+K55+K57)/2*Inputs!$E$48/12</f>
        <v>-0</v>
      </c>
      <c r="L39" s="19" t="n">
        <f aca="false">-(L54+L55+L57)/2*Inputs!$E$48/12</f>
        <v>-0</v>
      </c>
      <c r="M39" s="19" t="n">
        <f aca="false">-(M54+M55+M57)/2*Inputs!$E$48/12</f>
        <v>-0</v>
      </c>
      <c r="N39" s="19" t="n">
        <f aca="false">-(N54+N55+N57)/2*Inputs!$E$48/12</f>
        <v>-0</v>
      </c>
      <c r="O39" s="19" t="n">
        <f aca="false">-(O54+O55+O57)/2*Inputs!$E$48/12</f>
        <v>-0</v>
      </c>
      <c r="P39" s="19" t="n">
        <f aca="false">-(P54+P55+P57)/2*Inputs!$E$48/12</f>
        <v>-0</v>
      </c>
      <c r="Q39" s="19" t="n">
        <f aca="false">-(Q54+Q55+Q57)/2*Inputs!$E$48/12</f>
        <v>-0</v>
      </c>
      <c r="R39" s="19" t="n">
        <f aca="false">-(R54+R55+R57)/2*Inputs!$E$48/12</f>
        <v>-0</v>
      </c>
      <c r="S39" s="19" t="n">
        <f aca="false">-(S54+S55+S57)/2*Inputs!$E$48/12</f>
        <v>-0</v>
      </c>
      <c r="T39" s="19" t="n">
        <f aca="false">-(T54+T55+T57)/2*Inputs!$E$48/12</f>
        <v>-0</v>
      </c>
      <c r="U39" s="19" t="n">
        <f aca="false">-(U54+U55+U57)/2*Inputs!$E$48/12</f>
        <v>-0</v>
      </c>
      <c r="V39" s="19" t="n">
        <f aca="false">-(V54+V55+V57)/2*Inputs!$E$48/12</f>
        <v>-0</v>
      </c>
      <c r="W39" s="19" t="n">
        <f aca="false">-(W54+W55+W57)/2*Inputs!$E$48/12</f>
        <v>-0</v>
      </c>
      <c r="X39" s="19" t="n">
        <f aca="false">-(X54+X55+X57)/2*Inputs!$E$48/12</f>
        <v>-0</v>
      </c>
      <c r="Y39" s="19" t="n">
        <f aca="false">-(Y54+Y55+Y57)/2*Inputs!$E$48/12</f>
        <v>-0</v>
      </c>
      <c r="Z39" s="19" t="n">
        <f aca="false">-(Z54+Z55+Z57)/2*Inputs!$E$48/12</f>
        <v>-0</v>
      </c>
      <c r="AA39" s="19" t="n">
        <f aca="false">-(AA54+AA55+AA57)/2*Inputs!$E$48/12</f>
        <v>-0</v>
      </c>
      <c r="AB39" s="19" t="n">
        <f aca="false">-(AB54+AB55+AB57)/2*Inputs!$E$48/12</f>
        <v>-0</v>
      </c>
      <c r="AC39" s="19" t="n">
        <f aca="false">-(AC54+AC55+AC57)/2*Inputs!$E$48/12</f>
        <v>-0</v>
      </c>
      <c r="AD39" s="19" t="n">
        <f aca="false">-(AD54+AD55+AD57)/2*Inputs!$E$48/12</f>
        <v>-0</v>
      </c>
      <c r="AE39" s="19" t="n">
        <f aca="false">-(AE54+AE55+AE57)/2*Inputs!$E$48/12</f>
        <v>-0</v>
      </c>
      <c r="AF39" s="19" t="n">
        <f aca="false">-(AF54+AF55+AF57)/2*Inputs!$E$48/12</f>
        <v>-0</v>
      </c>
      <c r="AG39" s="19" t="n">
        <f aca="false">-(AG54+AG55+AG57)/2*Inputs!$E$48/12</f>
        <v>-0</v>
      </c>
      <c r="AH39" s="19" t="n">
        <f aca="false">-(AH54+AH55+AH57)/2*Inputs!$E$48/12</f>
        <v>-0</v>
      </c>
      <c r="AI39" s="19" t="n">
        <f aca="false">-(AI54+AI55+AI57)/2*Inputs!$E$48/12</f>
        <v>-0</v>
      </c>
      <c r="AJ39" s="19" t="n">
        <f aca="false">-(AJ54+AJ55+AJ57)/2*Inputs!$E$48/12</f>
        <v>-0</v>
      </c>
      <c r="AK39" s="19" t="n">
        <f aca="false">-(AK54+AK55+AK57)/2*Inputs!$E$48/12</f>
        <v>-0</v>
      </c>
      <c r="AL39" s="19" t="n">
        <f aca="false">-(AL54+AL55+AL57)/2*Inputs!$E$48/12</f>
        <v>-0</v>
      </c>
    </row>
    <row r="40" customFormat="false" ht="15" hidden="false" customHeight="false" outlineLevel="0" collapsed="false">
      <c r="A40" s="4" t="s">
        <v>174</v>
      </c>
      <c r="C40" s="36" t="n">
        <f aca="false">C38+C39</f>
        <v>-71828.2458333333</v>
      </c>
      <c r="D40" s="36" t="n">
        <f aca="false">D38+D39</f>
        <v>-69331.0897430556</v>
      </c>
      <c r="E40" s="36" t="n">
        <f aca="false">E38+E39</f>
        <v>-66896.0781089236</v>
      </c>
      <c r="F40" s="36" t="n">
        <f aca="false">F38+F39</f>
        <v>-64521.6658529172</v>
      </c>
      <c r="G40" s="36" t="n">
        <f aca="false">G38+G39</f>
        <v>-62206.346267965</v>
      </c>
      <c r="H40" s="36" t="n">
        <f aca="false">H38+H39</f>
        <v>-59948.650066351</v>
      </c>
      <c r="I40" s="36" t="n">
        <f aca="false">I38+I39</f>
        <v>-57747.1444516804</v>
      </c>
      <c r="J40" s="36" t="n">
        <f aca="false">J38+J39</f>
        <v>-55600.4322138224</v>
      </c>
      <c r="K40" s="36" t="n">
        <f aca="false">K38+K39</f>
        <v>-53507.1508462635</v>
      </c>
      <c r="L40" s="36" t="n">
        <f aca="false">L38+L39</f>
        <v>-51465.9716853155</v>
      </c>
      <c r="M40" s="36" t="n">
        <f aca="false">M38+M39</f>
        <v>-49475.5990706404</v>
      </c>
      <c r="N40" s="36" t="n">
        <f aca="false">N38+N39</f>
        <v>-47534.7695265641</v>
      </c>
      <c r="O40" s="36" t="n">
        <f aca="false">O38+O39</f>
        <v>-81911.2651192201</v>
      </c>
      <c r="P40" s="36" t="n">
        <f aca="false">P38+P39</f>
        <v>-79352.8732351351</v>
      </c>
      <c r="Q40" s="36" t="n">
        <f aca="false">Q38+Q39</f>
        <v>-76858.1733051687</v>
      </c>
      <c r="R40" s="36" t="n">
        <f aca="false">R38+R39</f>
        <v>-74425.5810657574</v>
      </c>
      <c r="S40" s="36" t="n">
        <f aca="false">S38+S39</f>
        <v>-72053.5516188682</v>
      </c>
      <c r="T40" s="36" t="n">
        <f aca="false">T38+T39</f>
        <v>-69740.5784550919</v>
      </c>
      <c r="U40" s="36" t="n">
        <f aca="false">U38+U39</f>
        <v>-67485.1925009425</v>
      </c>
      <c r="V40" s="36" t="n">
        <f aca="false">V38+V39</f>
        <v>-65285.9611897633</v>
      </c>
      <c r="W40" s="36" t="n">
        <f aca="false">W38+W39</f>
        <v>-63141.4875556567</v>
      </c>
      <c r="X40" s="36" t="n">
        <f aca="false">X38+X39</f>
        <v>-61050.4093498668</v>
      </c>
      <c r="Y40" s="36" t="n">
        <f aca="false">Y38+Y39</f>
        <v>-59011.3981790621</v>
      </c>
      <c r="Z40" s="36" t="n">
        <f aca="false">Z38+Z39</f>
        <v>-57023.1586649725</v>
      </c>
      <c r="AA40" s="36" t="n">
        <f aca="false">AA38+AA39</f>
        <v>-111159.484892924</v>
      </c>
      <c r="AB40" s="36" t="n">
        <f aca="false">AB38+AB39</f>
        <v>-108351.118911447</v>
      </c>
      <c r="AC40" s="36" t="n">
        <f aca="false">AC38+AC39</f>
        <v>-105612.688114033</v>
      </c>
      <c r="AD40" s="36" t="n">
        <f aca="false">AD38+AD39</f>
        <v>-102942.452340044</v>
      </c>
      <c r="AE40" s="36" t="n">
        <f aca="false">AE38+AE39</f>
        <v>-100338.714686289</v>
      </c>
      <c r="AF40" s="36" t="n">
        <f aca="false">AF38+AF39</f>
        <v>-97799.8204329865</v>
      </c>
      <c r="AG40" s="36" t="n">
        <f aca="false">AG38+AG39</f>
        <v>-95324.1559963515</v>
      </c>
      <c r="AH40" s="36" t="n">
        <f aca="false">AH38+AH39</f>
        <v>-92910.1479071573</v>
      </c>
      <c r="AI40" s="36" t="n">
        <f aca="false">AI38+AI39</f>
        <v>-90556.2618146223</v>
      </c>
      <c r="AJ40" s="36" t="n">
        <f aca="false">AJ38+AJ39</f>
        <v>-88261.0015149969</v>
      </c>
      <c r="AK40" s="36" t="n">
        <f aca="false">AK38+AK39</f>
        <v>-86022.9080042407</v>
      </c>
      <c r="AL40" s="36" t="n">
        <f aca="false">AL38+AL39</f>
        <v>-83840.5585541905</v>
      </c>
    </row>
    <row r="41" customFormat="false" ht="15" hidden="false" customHeight="false" outlineLevel="0" collapsed="false">
      <c r="A41" s="17" t="s">
        <v>175</v>
      </c>
      <c r="C41" s="19" t="n">
        <f aca="false">C40</f>
        <v>-71828.2458333333</v>
      </c>
      <c r="D41" s="19" t="n">
        <f aca="false">C41+D40</f>
        <v>-141159.335576389</v>
      </c>
      <c r="E41" s="19" t="n">
        <f aca="false">D41+E40</f>
        <v>-208055.413685313</v>
      </c>
      <c r="F41" s="19" t="n">
        <f aca="false">E41+F40</f>
        <v>-272577.07953823</v>
      </c>
      <c r="G41" s="19" t="n">
        <f aca="false">F41+G40</f>
        <v>-334783.425806195</v>
      </c>
      <c r="H41" s="19" t="n">
        <f aca="false">G41+H40</f>
        <v>-394732.075872546</v>
      </c>
      <c r="I41" s="19" t="n">
        <f aca="false">H41+I40</f>
        <v>-452479.220324226</v>
      </c>
      <c r="J41" s="19" t="n">
        <f aca="false">I41+J40</f>
        <v>-508079.652538049</v>
      </c>
      <c r="K41" s="19" t="n">
        <f aca="false">J41+K40</f>
        <v>-561586.803384312</v>
      </c>
      <c r="L41" s="19" t="n">
        <f aca="false">K41+L40</f>
        <v>-613052.775069627</v>
      </c>
      <c r="M41" s="19" t="n">
        <f aca="false">L41+M40</f>
        <v>-662528.374140268</v>
      </c>
      <c r="N41" s="19" t="n">
        <f aca="false">M41+N40</f>
        <v>-710063.143666832</v>
      </c>
      <c r="O41" s="19" t="n">
        <f aca="false">N41+O40</f>
        <v>-791974.408786052</v>
      </c>
      <c r="P41" s="19" t="n">
        <f aca="false">O41+P40</f>
        <v>-871327.282021187</v>
      </c>
      <c r="Q41" s="19" t="n">
        <f aca="false">P41+Q40</f>
        <v>-948185.455326356</v>
      </c>
      <c r="R41" s="19" t="n">
        <f aca="false">Q41+R40</f>
        <v>-1022611.03639211</v>
      </c>
      <c r="S41" s="19" t="n">
        <f aca="false">R41+S40</f>
        <v>-1094664.58801098</v>
      </c>
      <c r="T41" s="19" t="n">
        <f aca="false">S41+T40</f>
        <v>-1164405.16646607</v>
      </c>
      <c r="U41" s="19" t="n">
        <f aca="false">T41+U40</f>
        <v>-1231890.35896702</v>
      </c>
      <c r="V41" s="19" t="n">
        <f aca="false">U41+V40</f>
        <v>-1297176.32015678</v>
      </c>
      <c r="W41" s="19" t="n">
        <f aca="false">V41+W40</f>
        <v>-1360317.80771244</v>
      </c>
      <c r="X41" s="19" t="n">
        <f aca="false">W41+X40</f>
        <v>-1421368.2170623</v>
      </c>
      <c r="Y41" s="19" t="n">
        <f aca="false">X41+Y40</f>
        <v>-1480379.61524137</v>
      </c>
      <c r="Z41" s="19" t="n">
        <f aca="false">Y41+Z40</f>
        <v>-1537402.77390634</v>
      </c>
      <c r="AA41" s="19" t="n">
        <f aca="false">Z41+AA40</f>
        <v>-1648562.25879926</v>
      </c>
      <c r="AB41" s="19" t="n">
        <f aca="false">AA41+AB40</f>
        <v>-1756913.37771071</v>
      </c>
      <c r="AC41" s="19" t="n">
        <f aca="false">AB41+AC40</f>
        <v>-1862526.06582474</v>
      </c>
      <c r="AD41" s="19" t="n">
        <f aca="false">AC41+AD40</f>
        <v>-1965468.51816479</v>
      </c>
      <c r="AE41" s="19" t="n">
        <f aca="false">AD41+AE40</f>
        <v>-2065807.23285107</v>
      </c>
      <c r="AF41" s="19" t="n">
        <f aca="false">AE41+AF40</f>
        <v>-2163607.05328406</v>
      </c>
      <c r="AG41" s="19" t="n">
        <f aca="false">AF41+AG40</f>
        <v>-2258931.20928041</v>
      </c>
      <c r="AH41" s="19" t="n">
        <f aca="false">AG41+AH40</f>
        <v>-2351841.35718757</v>
      </c>
      <c r="AI41" s="19" t="n">
        <f aca="false">AH41+AI40</f>
        <v>-2442397.61900219</v>
      </c>
      <c r="AJ41" s="19" t="n">
        <f aca="false">AI41+AJ40</f>
        <v>-2530658.62051719</v>
      </c>
      <c r="AK41" s="19" t="n">
        <f aca="false">AJ41+AK40</f>
        <v>-2616681.52852143</v>
      </c>
      <c r="AL41" s="19" t="n">
        <f aca="false">AK41+AL40</f>
        <v>-2700522.08707562</v>
      </c>
    </row>
    <row r="42" customFormat="false" ht="15" hidden="false" customHeight="false" outlineLevel="0" collapsed="false">
      <c r="A42" s="17" t="s">
        <v>176</v>
      </c>
      <c r="C42" s="19" t="n">
        <f aca="false">MAX(0,C41)</f>
        <v>0</v>
      </c>
      <c r="D42" s="19" t="n">
        <f aca="false">MAX(C42,D41)</f>
        <v>0</v>
      </c>
      <c r="E42" s="19" t="n">
        <f aca="false">MAX(D42,E41)</f>
        <v>0</v>
      </c>
      <c r="F42" s="19" t="n">
        <f aca="false">MAX(E42,F41)</f>
        <v>0</v>
      </c>
      <c r="G42" s="19" t="n">
        <f aca="false">MAX(F42,G41)</f>
        <v>0</v>
      </c>
      <c r="H42" s="19" t="n">
        <f aca="false">MAX(G42,H41)</f>
        <v>0</v>
      </c>
      <c r="I42" s="19" t="n">
        <f aca="false">MAX(H42,I41)</f>
        <v>0</v>
      </c>
      <c r="J42" s="19" t="n">
        <f aca="false">MAX(I42,J41)</f>
        <v>0</v>
      </c>
      <c r="K42" s="19" t="n">
        <f aca="false">MAX(J42,K41)</f>
        <v>0</v>
      </c>
      <c r="L42" s="19" t="n">
        <f aca="false">MAX(K42,L41)</f>
        <v>0</v>
      </c>
      <c r="M42" s="19" t="n">
        <f aca="false">MAX(L42,M41)</f>
        <v>0</v>
      </c>
      <c r="N42" s="19" t="n">
        <f aca="false">MAX(M42,N41)</f>
        <v>0</v>
      </c>
      <c r="O42" s="19" t="n">
        <f aca="false">MAX(N42,O41)</f>
        <v>0</v>
      </c>
      <c r="P42" s="19" t="n">
        <f aca="false">MAX(O42,P41)</f>
        <v>0</v>
      </c>
      <c r="Q42" s="19" t="n">
        <f aca="false">MAX(P42,Q41)</f>
        <v>0</v>
      </c>
      <c r="R42" s="19" t="n">
        <f aca="false">MAX(Q42,R41)</f>
        <v>0</v>
      </c>
      <c r="S42" s="19" t="n">
        <f aca="false">MAX(R42,S41)</f>
        <v>0</v>
      </c>
      <c r="T42" s="19" t="n">
        <f aca="false">MAX(S42,T41)</f>
        <v>0</v>
      </c>
      <c r="U42" s="19" t="n">
        <f aca="false">MAX(T42,U41)</f>
        <v>0</v>
      </c>
      <c r="V42" s="19" t="n">
        <f aca="false">MAX(U42,V41)</f>
        <v>0</v>
      </c>
      <c r="W42" s="19" t="n">
        <f aca="false">MAX(V42,W41)</f>
        <v>0</v>
      </c>
      <c r="X42" s="19" t="n">
        <f aca="false">MAX(W42,X41)</f>
        <v>0</v>
      </c>
      <c r="Y42" s="19" t="n">
        <f aca="false">MAX(X42,Y41)</f>
        <v>0</v>
      </c>
      <c r="Z42" s="19" t="n">
        <f aca="false">MAX(Y42,Z41)</f>
        <v>0</v>
      </c>
      <c r="AA42" s="19" t="n">
        <f aca="false">MAX(Z42,AA41)</f>
        <v>0</v>
      </c>
      <c r="AB42" s="19" t="n">
        <f aca="false">MAX(AA42,AB41)</f>
        <v>0</v>
      </c>
      <c r="AC42" s="19" t="n">
        <f aca="false">MAX(AB42,AC41)</f>
        <v>0</v>
      </c>
      <c r="AD42" s="19" t="n">
        <f aca="false">MAX(AC42,AD41)</f>
        <v>0</v>
      </c>
      <c r="AE42" s="19" t="n">
        <f aca="false">MAX(AD42,AE41)</f>
        <v>0</v>
      </c>
      <c r="AF42" s="19" t="n">
        <f aca="false">MAX(AE42,AF41)</f>
        <v>0</v>
      </c>
      <c r="AG42" s="19" t="n">
        <f aca="false">MAX(AF42,AG41)</f>
        <v>0</v>
      </c>
      <c r="AH42" s="19" t="n">
        <f aca="false">MAX(AG42,AH41)</f>
        <v>0</v>
      </c>
      <c r="AI42" s="19" t="n">
        <f aca="false">MAX(AH42,AI41)</f>
        <v>0</v>
      </c>
      <c r="AJ42" s="19" t="n">
        <f aca="false">MAX(AI42,AJ41)</f>
        <v>0</v>
      </c>
      <c r="AK42" s="19" t="n">
        <f aca="false">MAX(AJ42,AK41)</f>
        <v>0</v>
      </c>
      <c r="AL42" s="19" t="n">
        <f aca="false">MAX(AK42,AL41)</f>
        <v>0</v>
      </c>
    </row>
    <row r="43" customFormat="false" ht="15" hidden="false" customHeight="false" outlineLevel="0" collapsed="false">
      <c r="A43" s="11" t="s">
        <v>177</v>
      </c>
      <c r="C43" s="19" t="n">
        <f aca="false">-C42*Inputs!$E$58</f>
        <v>-0</v>
      </c>
      <c r="D43" s="19" t="n">
        <f aca="false">-(D42-C42)*Inputs!$E$58</f>
        <v>-0</v>
      </c>
      <c r="E43" s="19" t="n">
        <f aca="false">-(E42-D42)*Inputs!$E$58</f>
        <v>-0</v>
      </c>
      <c r="F43" s="19" t="n">
        <f aca="false">-(F42-E42)*Inputs!$E$58</f>
        <v>-0</v>
      </c>
      <c r="G43" s="19" t="n">
        <f aca="false">-(G42-F42)*Inputs!$E$58</f>
        <v>-0</v>
      </c>
      <c r="H43" s="19" t="n">
        <f aca="false">-(H42-G42)*Inputs!$E$58</f>
        <v>-0</v>
      </c>
      <c r="I43" s="19" t="n">
        <f aca="false">-(I42-H42)*Inputs!$E$58</f>
        <v>-0</v>
      </c>
      <c r="J43" s="19" t="n">
        <f aca="false">-(J42-I42)*Inputs!$E$58</f>
        <v>-0</v>
      </c>
      <c r="K43" s="19" t="n">
        <f aca="false">-(K42-J42)*Inputs!$E$58</f>
        <v>-0</v>
      </c>
      <c r="L43" s="19" t="n">
        <f aca="false">-(L42-K42)*Inputs!$E$58</f>
        <v>-0</v>
      </c>
      <c r="M43" s="19" t="n">
        <f aca="false">-(M42-L42)*Inputs!$E$58</f>
        <v>-0</v>
      </c>
      <c r="N43" s="19" t="n">
        <f aca="false">-(N42-M42)*Inputs!$E$58</f>
        <v>-0</v>
      </c>
      <c r="O43" s="19" t="n">
        <f aca="false">-(O42-N42)*Inputs!$E$58</f>
        <v>-0</v>
      </c>
      <c r="P43" s="19" t="n">
        <f aca="false">-(P42-O42)*Inputs!$E$58</f>
        <v>-0</v>
      </c>
      <c r="Q43" s="19" t="n">
        <f aca="false">-(Q42-P42)*Inputs!$E$58</f>
        <v>-0</v>
      </c>
      <c r="R43" s="19" t="n">
        <f aca="false">-(R42-Q42)*Inputs!$E$58</f>
        <v>-0</v>
      </c>
      <c r="S43" s="19" t="n">
        <f aca="false">-(S42-R42)*Inputs!$E$58</f>
        <v>-0</v>
      </c>
      <c r="T43" s="19" t="n">
        <f aca="false">-(T42-S42)*Inputs!$E$58</f>
        <v>-0</v>
      </c>
      <c r="U43" s="19" t="n">
        <f aca="false">-(U42-T42)*Inputs!$E$58</f>
        <v>-0</v>
      </c>
      <c r="V43" s="19" t="n">
        <f aca="false">-(V42-U42)*Inputs!$E$58</f>
        <v>-0</v>
      </c>
      <c r="W43" s="19" t="n">
        <f aca="false">-(W42-V42)*Inputs!$E$58</f>
        <v>-0</v>
      </c>
      <c r="X43" s="19" t="n">
        <f aca="false">-(X42-W42)*Inputs!$E$58</f>
        <v>-0</v>
      </c>
      <c r="Y43" s="19" t="n">
        <f aca="false">-(Y42-X42)*Inputs!$E$58</f>
        <v>-0</v>
      </c>
      <c r="Z43" s="19" t="n">
        <f aca="false">-(Z42-Y42)*Inputs!$E$58</f>
        <v>-0</v>
      </c>
      <c r="AA43" s="19" t="n">
        <f aca="false">-(AA42-Z42)*Inputs!$E$58</f>
        <v>-0</v>
      </c>
      <c r="AB43" s="19" t="n">
        <f aca="false">-(AB42-AA42)*Inputs!$E$58</f>
        <v>-0</v>
      </c>
      <c r="AC43" s="19" t="n">
        <f aca="false">-(AC42-AB42)*Inputs!$E$58</f>
        <v>-0</v>
      </c>
      <c r="AD43" s="19" t="n">
        <f aca="false">-(AD42-AC42)*Inputs!$E$58</f>
        <v>-0</v>
      </c>
      <c r="AE43" s="19" t="n">
        <f aca="false">-(AE42-AD42)*Inputs!$E$58</f>
        <v>-0</v>
      </c>
      <c r="AF43" s="19" t="n">
        <f aca="false">-(AF42-AE42)*Inputs!$E$58</f>
        <v>-0</v>
      </c>
      <c r="AG43" s="19" t="n">
        <f aca="false">-(AG42-AF42)*Inputs!$E$58</f>
        <v>-0</v>
      </c>
      <c r="AH43" s="19" t="n">
        <f aca="false">-(AH42-AG42)*Inputs!$E$58</f>
        <v>-0</v>
      </c>
      <c r="AI43" s="19" t="n">
        <f aca="false">-(AI42-AH42)*Inputs!$E$58</f>
        <v>-0</v>
      </c>
      <c r="AJ43" s="19" t="n">
        <f aca="false">-(AJ42-AI42)*Inputs!$E$58</f>
        <v>-0</v>
      </c>
      <c r="AK43" s="19" t="n">
        <f aca="false">-(AK42-AJ42)*Inputs!$E$58</f>
        <v>-0</v>
      </c>
      <c r="AL43" s="19" t="n">
        <f aca="false">-(AL42-AK42)*Inputs!$E$58</f>
        <v>-0</v>
      </c>
    </row>
    <row r="44" customFormat="false" ht="15" hidden="false" customHeight="false" outlineLevel="0" collapsed="false">
      <c r="A44" s="4" t="s">
        <v>11</v>
      </c>
      <c r="C44" s="36" t="n">
        <f aca="false">C40+C43</f>
        <v>-71828.2458333333</v>
      </c>
      <c r="D44" s="36" t="n">
        <f aca="false">D40+D43</f>
        <v>-69331.0897430556</v>
      </c>
      <c r="E44" s="36" t="n">
        <f aca="false">E40+E43</f>
        <v>-66896.0781089236</v>
      </c>
      <c r="F44" s="36" t="n">
        <f aca="false">F40+F43</f>
        <v>-64521.6658529172</v>
      </c>
      <c r="G44" s="36" t="n">
        <f aca="false">G40+G43</f>
        <v>-62206.346267965</v>
      </c>
      <c r="H44" s="36" t="n">
        <f aca="false">H40+H43</f>
        <v>-59948.650066351</v>
      </c>
      <c r="I44" s="36" t="n">
        <f aca="false">I40+I43</f>
        <v>-57747.1444516804</v>
      </c>
      <c r="J44" s="36" t="n">
        <f aca="false">J40+J43</f>
        <v>-55600.4322138224</v>
      </c>
      <c r="K44" s="36" t="n">
        <f aca="false">K40+K43</f>
        <v>-53507.1508462635</v>
      </c>
      <c r="L44" s="36" t="n">
        <f aca="false">L40+L43</f>
        <v>-51465.9716853155</v>
      </c>
      <c r="M44" s="36" t="n">
        <f aca="false">M40+M43</f>
        <v>-49475.5990706404</v>
      </c>
      <c r="N44" s="36" t="n">
        <f aca="false">N40+N43</f>
        <v>-47534.7695265641</v>
      </c>
      <c r="O44" s="36" t="n">
        <f aca="false">O40+O43</f>
        <v>-81911.2651192201</v>
      </c>
      <c r="P44" s="36" t="n">
        <f aca="false">P40+P43</f>
        <v>-79352.8732351351</v>
      </c>
      <c r="Q44" s="36" t="n">
        <f aca="false">Q40+Q43</f>
        <v>-76858.1733051687</v>
      </c>
      <c r="R44" s="36" t="n">
        <f aca="false">R40+R43</f>
        <v>-74425.5810657574</v>
      </c>
      <c r="S44" s="36" t="n">
        <f aca="false">S40+S43</f>
        <v>-72053.5516188682</v>
      </c>
      <c r="T44" s="36" t="n">
        <f aca="false">T40+T43</f>
        <v>-69740.5784550919</v>
      </c>
      <c r="U44" s="36" t="n">
        <f aca="false">U40+U43</f>
        <v>-67485.1925009425</v>
      </c>
      <c r="V44" s="36" t="n">
        <f aca="false">V40+V43</f>
        <v>-65285.9611897633</v>
      </c>
      <c r="W44" s="36" t="n">
        <f aca="false">W40+W43</f>
        <v>-63141.4875556567</v>
      </c>
      <c r="X44" s="36" t="n">
        <f aca="false">X40+X43</f>
        <v>-61050.4093498668</v>
      </c>
      <c r="Y44" s="36" t="n">
        <f aca="false">Y40+Y43</f>
        <v>-59011.3981790621</v>
      </c>
      <c r="Z44" s="36" t="n">
        <f aca="false">Z40+Z43</f>
        <v>-57023.1586649725</v>
      </c>
      <c r="AA44" s="36" t="n">
        <f aca="false">AA40+AA43</f>
        <v>-111159.484892924</v>
      </c>
      <c r="AB44" s="36" t="n">
        <f aca="false">AB40+AB43</f>
        <v>-108351.118911447</v>
      </c>
      <c r="AC44" s="36" t="n">
        <f aca="false">AC40+AC43</f>
        <v>-105612.688114033</v>
      </c>
      <c r="AD44" s="36" t="n">
        <f aca="false">AD40+AD43</f>
        <v>-102942.452340044</v>
      </c>
      <c r="AE44" s="36" t="n">
        <f aca="false">AE40+AE43</f>
        <v>-100338.714686289</v>
      </c>
      <c r="AF44" s="36" t="n">
        <f aca="false">AF40+AF43</f>
        <v>-97799.8204329865</v>
      </c>
      <c r="AG44" s="36" t="n">
        <f aca="false">AG40+AG43</f>
        <v>-95324.1559963515</v>
      </c>
      <c r="AH44" s="36" t="n">
        <f aca="false">AH40+AH43</f>
        <v>-92910.1479071573</v>
      </c>
      <c r="AI44" s="36" t="n">
        <f aca="false">AI40+AI43</f>
        <v>-90556.2618146223</v>
      </c>
      <c r="AJ44" s="36" t="n">
        <f aca="false">AJ40+AJ43</f>
        <v>-88261.0015149969</v>
      </c>
      <c r="AK44" s="36" t="n">
        <f aca="false">AK40+AK43</f>
        <v>-86022.9080042407</v>
      </c>
      <c r="AL44" s="36" t="n">
        <f aca="false">AL40+AL43</f>
        <v>-83840.5585541905</v>
      </c>
    </row>
    <row r="46" customFormat="false" ht="15" hidden="false" customHeight="false" outlineLevel="0" collapsed="false">
      <c r="A46" s="7" t="s">
        <v>178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customFormat="false" ht="15" hidden="false" customHeight="false" outlineLevel="0" collapsed="false">
      <c r="A47" s="11" t="s">
        <v>179</v>
      </c>
      <c r="C47" s="19" t="n">
        <f aca="false">IF(C$4=1,Inputs!$E$23,0)</f>
        <v>20000</v>
      </c>
      <c r="D47" s="19" t="n">
        <f aca="false">IF(D$4=1,Inputs!$E$23,0)</f>
        <v>0</v>
      </c>
      <c r="E47" s="19" t="n">
        <f aca="false">IF(E$4=1,Inputs!$E$23,0)</f>
        <v>0</v>
      </c>
      <c r="F47" s="19" t="n">
        <f aca="false">IF(F$4=1,Inputs!$E$23,0)</f>
        <v>0</v>
      </c>
      <c r="G47" s="19" t="n">
        <f aca="false">IF(G$4=1,Inputs!$E$23,0)</f>
        <v>0</v>
      </c>
      <c r="H47" s="19" t="n">
        <f aca="false">IF(H$4=1,Inputs!$E$23,0)</f>
        <v>0</v>
      </c>
      <c r="I47" s="19" t="n">
        <f aca="false">IF(I$4=1,Inputs!$E$23,0)</f>
        <v>0</v>
      </c>
      <c r="J47" s="19" t="n">
        <f aca="false">IF(J$4=1,Inputs!$E$23,0)</f>
        <v>0</v>
      </c>
      <c r="K47" s="19" t="n">
        <f aca="false">IF(K$4=1,Inputs!$E$23,0)</f>
        <v>0</v>
      </c>
      <c r="L47" s="19" t="n">
        <f aca="false">IF(L$4=1,Inputs!$E$23,0)</f>
        <v>0</v>
      </c>
      <c r="M47" s="19" t="n">
        <f aca="false">IF(M$4=1,Inputs!$E$23,0)</f>
        <v>0</v>
      </c>
      <c r="N47" s="19" t="n">
        <f aca="false">IF(N$4=1,Inputs!$E$23,0)</f>
        <v>0</v>
      </c>
      <c r="O47" s="19" t="n">
        <f aca="false">IF(O$4=1,Inputs!$E$23,0)</f>
        <v>0</v>
      </c>
      <c r="P47" s="19" t="n">
        <f aca="false">IF(P$4=1,Inputs!$E$23,0)</f>
        <v>0</v>
      </c>
      <c r="Q47" s="19" t="n">
        <f aca="false">IF(Q$4=1,Inputs!$E$23,0)</f>
        <v>0</v>
      </c>
      <c r="R47" s="19" t="n">
        <f aca="false">IF(R$4=1,Inputs!$E$23,0)</f>
        <v>0</v>
      </c>
      <c r="S47" s="19" t="n">
        <f aca="false">IF(S$4=1,Inputs!$E$23,0)</f>
        <v>0</v>
      </c>
      <c r="T47" s="19" t="n">
        <f aca="false">IF(T$4=1,Inputs!$E$23,0)</f>
        <v>0</v>
      </c>
      <c r="U47" s="19" t="n">
        <f aca="false">IF(U$4=1,Inputs!$E$23,0)</f>
        <v>0</v>
      </c>
      <c r="V47" s="19" t="n">
        <f aca="false">IF(V$4=1,Inputs!$E$23,0)</f>
        <v>0</v>
      </c>
      <c r="W47" s="19" t="n">
        <f aca="false">IF(W$4=1,Inputs!$E$23,0)</f>
        <v>0</v>
      </c>
      <c r="X47" s="19" t="n">
        <f aca="false">IF(X$4=1,Inputs!$E$23,0)</f>
        <v>0</v>
      </c>
      <c r="Y47" s="19" t="n">
        <f aca="false">IF(Y$4=1,Inputs!$E$23,0)</f>
        <v>0</v>
      </c>
      <c r="Z47" s="19" t="n">
        <f aca="false">IF(Z$4=1,Inputs!$E$23,0)</f>
        <v>0</v>
      </c>
      <c r="AA47" s="19" t="n">
        <f aca="false">IF(AA$4=1,Inputs!$E$23,0)</f>
        <v>0</v>
      </c>
      <c r="AB47" s="19" t="n">
        <f aca="false">IF(AB$4=1,Inputs!$E$23,0)</f>
        <v>0</v>
      </c>
      <c r="AC47" s="19" t="n">
        <f aca="false">IF(AC$4=1,Inputs!$E$23,0)</f>
        <v>0</v>
      </c>
      <c r="AD47" s="19" t="n">
        <f aca="false">IF(AD$4=1,Inputs!$E$23,0)</f>
        <v>0</v>
      </c>
      <c r="AE47" s="19" t="n">
        <f aca="false">IF(AE$4=1,Inputs!$E$23,0)</f>
        <v>0</v>
      </c>
      <c r="AF47" s="19" t="n">
        <f aca="false">IF(AF$4=1,Inputs!$E$23,0)</f>
        <v>0</v>
      </c>
      <c r="AG47" s="19" t="n">
        <f aca="false">IF(AG$4=1,Inputs!$E$23,0)</f>
        <v>0</v>
      </c>
      <c r="AH47" s="19" t="n">
        <f aca="false">IF(AH$4=1,Inputs!$E$23,0)</f>
        <v>0</v>
      </c>
      <c r="AI47" s="19" t="n">
        <f aca="false">IF(AI$4=1,Inputs!$E$23,0)</f>
        <v>0</v>
      </c>
      <c r="AJ47" s="19" t="n">
        <f aca="false">IF(AJ$4=1,Inputs!$E$23,0)</f>
        <v>0</v>
      </c>
      <c r="AK47" s="19" t="n">
        <f aca="false">IF(AK$4=1,Inputs!$E$23,0)</f>
        <v>0</v>
      </c>
      <c r="AL47" s="19" t="n">
        <f aca="false">IF(AL$4=1,Inputs!$E$23,0)</f>
        <v>0</v>
      </c>
    </row>
    <row r="48" customFormat="false" ht="15" hidden="false" customHeight="false" outlineLevel="0" collapsed="false">
      <c r="A48" s="11" t="s">
        <v>180</v>
      </c>
      <c r="C48" s="19" t="n">
        <f aca="false">C47</f>
        <v>20000</v>
      </c>
      <c r="D48" s="19" t="n">
        <f aca="false">C48+D47</f>
        <v>20000</v>
      </c>
      <c r="E48" s="19" t="n">
        <f aca="false">D48+E47</f>
        <v>20000</v>
      </c>
      <c r="F48" s="19" t="n">
        <f aca="false">E48+F47</f>
        <v>20000</v>
      </c>
      <c r="G48" s="19" t="n">
        <f aca="false">F48+G47</f>
        <v>20000</v>
      </c>
      <c r="H48" s="19" t="n">
        <f aca="false">G48+H47</f>
        <v>20000</v>
      </c>
      <c r="I48" s="19" t="n">
        <f aca="false">H48+I47</f>
        <v>20000</v>
      </c>
      <c r="J48" s="19" t="n">
        <f aca="false">I48+J47</f>
        <v>20000</v>
      </c>
      <c r="K48" s="19" t="n">
        <f aca="false">J48+K47</f>
        <v>20000</v>
      </c>
      <c r="L48" s="19" t="n">
        <f aca="false">K48+L47</f>
        <v>20000</v>
      </c>
      <c r="M48" s="19" t="n">
        <f aca="false">L48+M47</f>
        <v>20000</v>
      </c>
      <c r="N48" s="19" t="n">
        <f aca="false">M48+N47</f>
        <v>20000</v>
      </c>
      <c r="O48" s="19" t="n">
        <f aca="false">N48+O47</f>
        <v>20000</v>
      </c>
      <c r="P48" s="19" t="n">
        <f aca="false">O48+P47</f>
        <v>20000</v>
      </c>
      <c r="Q48" s="19" t="n">
        <f aca="false">P48+Q47</f>
        <v>20000</v>
      </c>
      <c r="R48" s="19" t="n">
        <f aca="false">Q48+R47</f>
        <v>20000</v>
      </c>
      <c r="S48" s="19" t="n">
        <f aca="false">R48+S47</f>
        <v>20000</v>
      </c>
      <c r="T48" s="19" t="n">
        <f aca="false">S48+T47</f>
        <v>20000</v>
      </c>
      <c r="U48" s="19" t="n">
        <f aca="false">T48+U47</f>
        <v>20000</v>
      </c>
      <c r="V48" s="19" t="n">
        <f aca="false">U48+V47</f>
        <v>20000</v>
      </c>
      <c r="W48" s="19" t="n">
        <f aca="false">V48+W47</f>
        <v>20000</v>
      </c>
      <c r="X48" s="19" t="n">
        <f aca="false">W48+X47</f>
        <v>20000</v>
      </c>
      <c r="Y48" s="19" t="n">
        <f aca="false">X48+Y47</f>
        <v>20000</v>
      </c>
      <c r="Z48" s="19" t="n">
        <f aca="false">Y48+Z47</f>
        <v>20000</v>
      </c>
      <c r="AA48" s="19" t="n">
        <f aca="false">Z48+AA47</f>
        <v>20000</v>
      </c>
      <c r="AB48" s="19" t="n">
        <f aca="false">AA48+AB47</f>
        <v>20000</v>
      </c>
      <c r="AC48" s="19" t="n">
        <f aca="false">AB48+AC47</f>
        <v>20000</v>
      </c>
      <c r="AD48" s="19" t="n">
        <f aca="false">AC48+AD47</f>
        <v>20000</v>
      </c>
      <c r="AE48" s="19" t="n">
        <f aca="false">AD48+AE47</f>
        <v>20000</v>
      </c>
      <c r="AF48" s="19" t="n">
        <f aca="false">AE48+AF47</f>
        <v>20000</v>
      </c>
      <c r="AG48" s="19" t="n">
        <f aca="false">AF48+AG47</f>
        <v>20000</v>
      </c>
      <c r="AH48" s="19" t="n">
        <f aca="false">AG48+AH47</f>
        <v>20000</v>
      </c>
      <c r="AI48" s="19" t="n">
        <f aca="false">AH48+AI47</f>
        <v>20000</v>
      </c>
      <c r="AJ48" s="19" t="n">
        <f aca="false">AI48+AJ47</f>
        <v>20000</v>
      </c>
      <c r="AK48" s="19" t="n">
        <f aca="false">AJ48+AK47</f>
        <v>20000</v>
      </c>
      <c r="AL48" s="19" t="n">
        <f aca="false">AK48+AL47</f>
        <v>20000</v>
      </c>
    </row>
    <row r="49" customFormat="false" ht="15" hidden="false" customHeight="false" outlineLevel="0" collapsed="false">
      <c r="A49" s="11" t="s">
        <v>181</v>
      </c>
      <c r="C49" s="19" t="n">
        <f aca="false">-MIN(C48/MAX(1,Inputs!$E$57*12),C47)</f>
        <v>-555.555555555556</v>
      </c>
      <c r="D49" s="19" t="n">
        <f aca="false">-MIN(D48/MAX(1,Inputs!$E$57*12),C51+D47)</f>
        <v>-555.555555555556</v>
      </c>
      <c r="E49" s="19" t="n">
        <f aca="false">-MIN(E48/MAX(1,Inputs!$E$57*12),D51+E47)</f>
        <v>-555.555555555556</v>
      </c>
      <c r="F49" s="19" t="n">
        <f aca="false">-MIN(F48/MAX(1,Inputs!$E$57*12),E51+F47)</f>
        <v>-555.555555555556</v>
      </c>
      <c r="G49" s="19" t="n">
        <f aca="false">-MIN(G48/MAX(1,Inputs!$E$57*12),F51+G47)</f>
        <v>-555.555555555556</v>
      </c>
      <c r="H49" s="19" t="n">
        <f aca="false">-MIN(H48/MAX(1,Inputs!$E$57*12),G51+H47)</f>
        <v>-555.555555555556</v>
      </c>
      <c r="I49" s="19" t="n">
        <f aca="false">-MIN(I48/MAX(1,Inputs!$E$57*12),H51+I47)</f>
        <v>-555.555555555556</v>
      </c>
      <c r="J49" s="19" t="n">
        <f aca="false">-MIN(J48/MAX(1,Inputs!$E$57*12),I51+J47)</f>
        <v>-555.555555555556</v>
      </c>
      <c r="K49" s="19" t="n">
        <f aca="false">-MIN(K48/MAX(1,Inputs!$E$57*12),J51+K47)</f>
        <v>-555.555555555556</v>
      </c>
      <c r="L49" s="19" t="n">
        <f aca="false">-MIN(L48/MAX(1,Inputs!$E$57*12),K51+L47)</f>
        <v>-555.555555555556</v>
      </c>
      <c r="M49" s="19" t="n">
        <f aca="false">-MIN(M48/MAX(1,Inputs!$E$57*12),L51+M47)</f>
        <v>-555.555555555556</v>
      </c>
      <c r="N49" s="19" t="n">
        <f aca="false">-MIN(N48/MAX(1,Inputs!$E$57*12),M51+N47)</f>
        <v>-555.555555555556</v>
      </c>
      <c r="O49" s="19" t="n">
        <f aca="false">-MIN(O48/MAX(1,Inputs!$E$57*12),N51+O47)</f>
        <v>-555.555555555556</v>
      </c>
      <c r="P49" s="19" t="n">
        <f aca="false">-MIN(P48/MAX(1,Inputs!$E$57*12),O51+P47)</f>
        <v>-555.555555555556</v>
      </c>
      <c r="Q49" s="19" t="n">
        <f aca="false">-MIN(Q48/MAX(1,Inputs!$E$57*12),P51+Q47)</f>
        <v>-555.555555555556</v>
      </c>
      <c r="R49" s="19" t="n">
        <f aca="false">-MIN(R48/MAX(1,Inputs!$E$57*12),Q51+R47)</f>
        <v>-555.555555555556</v>
      </c>
      <c r="S49" s="19" t="n">
        <f aca="false">-MIN(S48/MAX(1,Inputs!$E$57*12),R51+S47)</f>
        <v>-555.555555555556</v>
      </c>
      <c r="T49" s="19" t="n">
        <f aca="false">-MIN(T48/MAX(1,Inputs!$E$57*12),S51+T47)</f>
        <v>-555.555555555556</v>
      </c>
      <c r="U49" s="19" t="n">
        <f aca="false">-MIN(U48/MAX(1,Inputs!$E$57*12),T51+U47)</f>
        <v>-555.555555555556</v>
      </c>
      <c r="V49" s="19" t="n">
        <f aca="false">-MIN(V48/MAX(1,Inputs!$E$57*12),U51+V47)</f>
        <v>-555.555555555556</v>
      </c>
      <c r="W49" s="19" t="n">
        <f aca="false">-MIN(W48/MAX(1,Inputs!$E$57*12),V51+W47)</f>
        <v>-555.555555555556</v>
      </c>
      <c r="X49" s="19" t="n">
        <f aca="false">-MIN(X48/MAX(1,Inputs!$E$57*12),W51+X47)</f>
        <v>-555.555555555556</v>
      </c>
      <c r="Y49" s="19" t="n">
        <f aca="false">-MIN(Y48/MAX(1,Inputs!$E$57*12),X51+Y47)</f>
        <v>-555.555555555556</v>
      </c>
      <c r="Z49" s="19" t="n">
        <f aca="false">-MIN(Z48/MAX(1,Inputs!$E$57*12),Y51+Z47)</f>
        <v>-555.555555555556</v>
      </c>
      <c r="AA49" s="19" t="n">
        <f aca="false">-MIN(AA48/MAX(1,Inputs!$E$57*12),Z51+AA47)</f>
        <v>-555.555555555556</v>
      </c>
      <c r="AB49" s="19" t="n">
        <f aca="false">-MIN(AB48/MAX(1,Inputs!$E$57*12),AA51+AB47)</f>
        <v>-555.555555555556</v>
      </c>
      <c r="AC49" s="19" t="n">
        <f aca="false">-MIN(AC48/MAX(1,Inputs!$E$57*12),AB51+AC47)</f>
        <v>-555.555555555556</v>
      </c>
      <c r="AD49" s="19" t="n">
        <f aca="false">-MIN(AD48/MAX(1,Inputs!$E$57*12),AC51+AD47)</f>
        <v>-555.555555555556</v>
      </c>
      <c r="AE49" s="19" t="n">
        <f aca="false">-MIN(AE48/MAX(1,Inputs!$E$57*12),AD51+AE47)</f>
        <v>-555.555555555556</v>
      </c>
      <c r="AF49" s="19" t="n">
        <f aca="false">-MIN(AF48/MAX(1,Inputs!$E$57*12),AE51+AF47)</f>
        <v>-555.555555555556</v>
      </c>
      <c r="AG49" s="19" t="n">
        <f aca="false">-MIN(AG48/MAX(1,Inputs!$E$57*12),AF51+AG47)</f>
        <v>-555.555555555556</v>
      </c>
      <c r="AH49" s="19" t="n">
        <f aca="false">-MIN(AH48/MAX(1,Inputs!$E$57*12),AG51+AH47)</f>
        <v>-555.555555555556</v>
      </c>
      <c r="AI49" s="19" t="n">
        <f aca="false">-MIN(AI48/MAX(1,Inputs!$E$57*12),AH51+AI47)</f>
        <v>-555.555555555556</v>
      </c>
      <c r="AJ49" s="19" t="n">
        <f aca="false">-MIN(AJ48/MAX(1,Inputs!$E$57*12),AI51+AJ47)</f>
        <v>-555.555555555556</v>
      </c>
      <c r="AK49" s="19" t="n">
        <f aca="false">-MIN(AK48/MAX(1,Inputs!$E$57*12),AJ51+AK47)</f>
        <v>-555.555555555556</v>
      </c>
      <c r="AL49" s="19" t="n">
        <f aca="false">-MIN(AL48/MAX(1,Inputs!$E$57*12),AK51+AL47)</f>
        <v>-555.555555555556</v>
      </c>
    </row>
    <row r="50" customFormat="false" ht="15" hidden="false" customHeight="false" outlineLevel="0" collapsed="false">
      <c r="A50" s="11" t="s">
        <v>182</v>
      </c>
      <c r="C50" s="19" t="n">
        <f aca="false">C49</f>
        <v>-555.555555555556</v>
      </c>
      <c r="D50" s="19" t="n">
        <f aca="false">C50+D49</f>
        <v>-1111.11111111111</v>
      </c>
      <c r="E50" s="19" t="n">
        <f aca="false">D50+E49</f>
        <v>-1666.66666666667</v>
      </c>
      <c r="F50" s="19" t="n">
        <f aca="false">E50+F49</f>
        <v>-2222.22222222222</v>
      </c>
      <c r="G50" s="19" t="n">
        <f aca="false">F50+G49</f>
        <v>-2777.77777777778</v>
      </c>
      <c r="H50" s="19" t="n">
        <f aca="false">G50+H49</f>
        <v>-3333.33333333333</v>
      </c>
      <c r="I50" s="19" t="n">
        <f aca="false">H50+I49</f>
        <v>-3888.88888888889</v>
      </c>
      <c r="J50" s="19" t="n">
        <f aca="false">I50+J49</f>
        <v>-4444.44444444444</v>
      </c>
      <c r="K50" s="19" t="n">
        <f aca="false">J50+K49</f>
        <v>-5000</v>
      </c>
      <c r="L50" s="19" t="n">
        <f aca="false">K50+L49</f>
        <v>-5555.55555555556</v>
      </c>
      <c r="M50" s="19" t="n">
        <f aca="false">L50+M49</f>
        <v>-6111.11111111111</v>
      </c>
      <c r="N50" s="19" t="n">
        <f aca="false">M50+N49</f>
        <v>-6666.66666666667</v>
      </c>
      <c r="O50" s="19" t="n">
        <f aca="false">N50+O49</f>
        <v>-7222.22222222222</v>
      </c>
      <c r="P50" s="19" t="n">
        <f aca="false">O50+P49</f>
        <v>-7777.77777777778</v>
      </c>
      <c r="Q50" s="19" t="n">
        <f aca="false">P50+Q49</f>
        <v>-8333.33333333333</v>
      </c>
      <c r="R50" s="19" t="n">
        <f aca="false">Q50+R49</f>
        <v>-8888.88888888889</v>
      </c>
      <c r="S50" s="19" t="n">
        <f aca="false">R50+S49</f>
        <v>-9444.44444444444</v>
      </c>
      <c r="T50" s="19" t="n">
        <f aca="false">S50+T49</f>
        <v>-10000</v>
      </c>
      <c r="U50" s="19" t="n">
        <f aca="false">T50+U49</f>
        <v>-10555.5555555556</v>
      </c>
      <c r="V50" s="19" t="n">
        <f aca="false">U50+V49</f>
        <v>-11111.1111111111</v>
      </c>
      <c r="W50" s="19" t="n">
        <f aca="false">V50+W49</f>
        <v>-11666.6666666667</v>
      </c>
      <c r="X50" s="19" t="n">
        <f aca="false">W50+X49</f>
        <v>-12222.2222222222</v>
      </c>
      <c r="Y50" s="19" t="n">
        <f aca="false">X50+Y49</f>
        <v>-12777.7777777778</v>
      </c>
      <c r="Z50" s="19" t="n">
        <f aca="false">Y50+Z49</f>
        <v>-13333.3333333333</v>
      </c>
      <c r="AA50" s="19" t="n">
        <f aca="false">Z50+AA49</f>
        <v>-13888.8888888889</v>
      </c>
      <c r="AB50" s="19" t="n">
        <f aca="false">AA50+AB49</f>
        <v>-14444.4444444444</v>
      </c>
      <c r="AC50" s="19" t="n">
        <f aca="false">AB50+AC49</f>
        <v>-15000</v>
      </c>
      <c r="AD50" s="19" t="n">
        <f aca="false">AC50+AD49</f>
        <v>-15555.5555555555</v>
      </c>
      <c r="AE50" s="19" t="n">
        <f aca="false">AD50+AE49</f>
        <v>-16111.1111111111</v>
      </c>
      <c r="AF50" s="19" t="n">
        <f aca="false">AE50+AF49</f>
        <v>-16666.6666666667</v>
      </c>
      <c r="AG50" s="19" t="n">
        <f aca="false">AF50+AG49</f>
        <v>-17222.2222222222</v>
      </c>
      <c r="AH50" s="19" t="n">
        <f aca="false">AG50+AH49</f>
        <v>-17777.7777777778</v>
      </c>
      <c r="AI50" s="19" t="n">
        <f aca="false">AH50+AI49</f>
        <v>-18333.3333333333</v>
      </c>
      <c r="AJ50" s="19" t="n">
        <f aca="false">AI50+AJ49</f>
        <v>-18888.8888888889</v>
      </c>
      <c r="AK50" s="19" t="n">
        <f aca="false">AJ50+AK49</f>
        <v>-19444.4444444444</v>
      </c>
      <c r="AL50" s="19" t="n">
        <f aca="false">AK50+AL49</f>
        <v>-20000</v>
      </c>
    </row>
    <row r="51" customFormat="false" ht="15" hidden="false" customHeight="false" outlineLevel="0" collapsed="false">
      <c r="A51" s="4" t="s">
        <v>183</v>
      </c>
      <c r="C51" s="15" t="n">
        <f aca="false">C48+C50</f>
        <v>19444.4444444444</v>
      </c>
      <c r="D51" s="15" t="n">
        <f aca="false">D48+D50</f>
        <v>18888.8888888889</v>
      </c>
      <c r="E51" s="15" t="n">
        <f aca="false">E48+E50</f>
        <v>18333.3333333333</v>
      </c>
      <c r="F51" s="15" t="n">
        <f aca="false">F48+F50</f>
        <v>17777.7777777778</v>
      </c>
      <c r="G51" s="15" t="n">
        <f aca="false">G48+G50</f>
        <v>17222.2222222222</v>
      </c>
      <c r="H51" s="15" t="n">
        <f aca="false">H48+H50</f>
        <v>16666.6666666667</v>
      </c>
      <c r="I51" s="15" t="n">
        <f aca="false">I48+I50</f>
        <v>16111.1111111111</v>
      </c>
      <c r="J51" s="15" t="n">
        <f aca="false">J48+J50</f>
        <v>15555.5555555556</v>
      </c>
      <c r="K51" s="15" t="n">
        <f aca="false">K48+K50</f>
        <v>15000</v>
      </c>
      <c r="L51" s="15" t="n">
        <f aca="false">L48+L50</f>
        <v>14444.4444444444</v>
      </c>
      <c r="M51" s="15" t="n">
        <f aca="false">M48+M50</f>
        <v>13888.8888888889</v>
      </c>
      <c r="N51" s="15" t="n">
        <f aca="false">N48+N50</f>
        <v>13333.3333333333</v>
      </c>
      <c r="O51" s="15" t="n">
        <f aca="false">O48+O50</f>
        <v>12777.7777777778</v>
      </c>
      <c r="P51" s="15" t="n">
        <f aca="false">P48+P50</f>
        <v>12222.2222222222</v>
      </c>
      <c r="Q51" s="15" t="n">
        <f aca="false">Q48+Q50</f>
        <v>11666.6666666667</v>
      </c>
      <c r="R51" s="15" t="n">
        <f aca="false">R48+R50</f>
        <v>11111.1111111111</v>
      </c>
      <c r="S51" s="15" t="n">
        <f aca="false">S48+S50</f>
        <v>10555.5555555556</v>
      </c>
      <c r="T51" s="15" t="n">
        <f aca="false">T48+T50</f>
        <v>10000</v>
      </c>
      <c r="U51" s="15" t="n">
        <f aca="false">U48+U50</f>
        <v>9444.44444444445</v>
      </c>
      <c r="V51" s="15" t="n">
        <f aca="false">V48+V50</f>
        <v>8888.88888888889</v>
      </c>
      <c r="W51" s="15" t="n">
        <f aca="false">W48+W50</f>
        <v>8333.33333333334</v>
      </c>
      <c r="X51" s="15" t="n">
        <f aca="false">X48+X50</f>
        <v>7777.77777777778</v>
      </c>
      <c r="Y51" s="15" t="n">
        <f aca="false">Y48+Y50</f>
        <v>7222.22222222223</v>
      </c>
      <c r="Z51" s="15" t="n">
        <f aca="false">Z48+Z50</f>
        <v>6666.66666666667</v>
      </c>
      <c r="AA51" s="15" t="n">
        <f aca="false">AA48+AA50</f>
        <v>6111.11111111112</v>
      </c>
      <c r="AB51" s="15" t="n">
        <f aca="false">AB48+AB50</f>
        <v>5555.55555555556</v>
      </c>
      <c r="AC51" s="15" t="n">
        <f aca="false">AC48+AC50</f>
        <v>5000.00000000001</v>
      </c>
      <c r="AD51" s="15" t="n">
        <f aca="false">AD48+AD50</f>
        <v>4444.44444444445</v>
      </c>
      <c r="AE51" s="15" t="n">
        <f aca="false">AE48+AE50</f>
        <v>3888.8888888889</v>
      </c>
      <c r="AF51" s="15" t="n">
        <f aca="false">AF48+AF50</f>
        <v>3333.33333333334</v>
      </c>
      <c r="AG51" s="15" t="n">
        <f aca="false">AG48+AG50</f>
        <v>2777.77777777779</v>
      </c>
      <c r="AH51" s="15" t="n">
        <f aca="false">AH48+AH50</f>
        <v>2222.22222222223</v>
      </c>
      <c r="AI51" s="15" t="n">
        <f aca="false">AI48+AI50</f>
        <v>1666.66666666668</v>
      </c>
      <c r="AJ51" s="15" t="n">
        <f aca="false">AJ48+AJ50</f>
        <v>1111.11111111112</v>
      </c>
      <c r="AK51" s="15" t="n">
        <f aca="false">AK48+AK50</f>
        <v>555.555555555569</v>
      </c>
      <c r="AL51" s="15" t="n">
        <f aca="false">AL48+AL50</f>
        <v>0</v>
      </c>
    </row>
    <row r="53" customFormat="false" ht="15" hidden="false" customHeight="false" outlineLevel="0" collapsed="false">
      <c r="A53" s="7" t="s">
        <v>184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customFormat="false" ht="15" hidden="false" customHeight="false" outlineLevel="0" collapsed="false">
      <c r="A54" s="11" t="s">
        <v>185</v>
      </c>
      <c r="C54" s="19" t="n">
        <f aca="false">0</f>
        <v>0</v>
      </c>
      <c r="D54" s="19" t="n">
        <f aca="false">C57</f>
        <v>0</v>
      </c>
      <c r="E54" s="19" t="n">
        <f aca="false">D57</f>
        <v>0</v>
      </c>
      <c r="F54" s="19" t="n">
        <f aca="false">E57</f>
        <v>0</v>
      </c>
      <c r="G54" s="19" t="n">
        <f aca="false">F57</f>
        <v>0</v>
      </c>
      <c r="H54" s="19" t="n">
        <f aca="false">G57</f>
        <v>0</v>
      </c>
      <c r="I54" s="19" t="n">
        <f aca="false">H57</f>
        <v>0</v>
      </c>
      <c r="J54" s="19" t="n">
        <f aca="false">I57</f>
        <v>0</v>
      </c>
      <c r="K54" s="19" t="n">
        <f aca="false">J57</f>
        <v>0</v>
      </c>
      <c r="L54" s="19" t="n">
        <f aca="false">K57</f>
        <v>0</v>
      </c>
      <c r="M54" s="19" t="n">
        <f aca="false">L57</f>
        <v>0</v>
      </c>
      <c r="N54" s="19" t="n">
        <f aca="false">M57</f>
        <v>0</v>
      </c>
      <c r="O54" s="19" t="n">
        <f aca="false">N57</f>
        <v>0</v>
      </c>
      <c r="P54" s="19" t="n">
        <f aca="false">O57</f>
        <v>0</v>
      </c>
      <c r="Q54" s="19" t="n">
        <f aca="false">P57</f>
        <v>0</v>
      </c>
      <c r="R54" s="19" t="n">
        <f aca="false">Q57</f>
        <v>0</v>
      </c>
      <c r="S54" s="19" t="n">
        <f aca="false">R57</f>
        <v>0</v>
      </c>
      <c r="T54" s="19" t="n">
        <f aca="false">S57</f>
        <v>0</v>
      </c>
      <c r="U54" s="19" t="n">
        <f aca="false">T57</f>
        <v>0</v>
      </c>
      <c r="V54" s="19" t="n">
        <f aca="false">U57</f>
        <v>0</v>
      </c>
      <c r="W54" s="19" t="n">
        <f aca="false">V57</f>
        <v>0</v>
      </c>
      <c r="X54" s="19" t="n">
        <f aca="false">W57</f>
        <v>0</v>
      </c>
      <c r="Y54" s="19" t="n">
        <f aca="false">X57</f>
        <v>0</v>
      </c>
      <c r="Z54" s="19" t="n">
        <f aca="false">Y57</f>
        <v>0</v>
      </c>
      <c r="AA54" s="19" t="n">
        <f aca="false">Z57</f>
        <v>0</v>
      </c>
      <c r="AB54" s="19" t="n">
        <f aca="false">AA57</f>
        <v>0</v>
      </c>
      <c r="AC54" s="19" t="n">
        <f aca="false">AB57</f>
        <v>0</v>
      </c>
      <c r="AD54" s="19" t="n">
        <f aca="false">AC57</f>
        <v>0</v>
      </c>
      <c r="AE54" s="19" t="n">
        <f aca="false">AD57</f>
        <v>0</v>
      </c>
      <c r="AF54" s="19" t="n">
        <f aca="false">AE57</f>
        <v>0</v>
      </c>
      <c r="AG54" s="19" t="n">
        <f aca="false">AF57</f>
        <v>0</v>
      </c>
      <c r="AH54" s="19" t="n">
        <f aca="false">AG57</f>
        <v>0</v>
      </c>
      <c r="AI54" s="19" t="n">
        <f aca="false">AH57</f>
        <v>0</v>
      </c>
      <c r="AJ54" s="19" t="n">
        <f aca="false">AI57</f>
        <v>0</v>
      </c>
      <c r="AK54" s="19" t="n">
        <f aca="false">AJ57</f>
        <v>0</v>
      </c>
      <c r="AL54" s="19" t="n">
        <f aca="false">AK57</f>
        <v>0</v>
      </c>
    </row>
    <row r="55" customFormat="false" ht="15" hidden="false" customHeight="false" outlineLevel="0" collapsed="false">
      <c r="A55" s="11" t="s">
        <v>186</v>
      </c>
      <c r="C55" s="19" t="n">
        <f aca="false">IF(C$4=1,Inputs!$E$47,0)</f>
        <v>0</v>
      </c>
      <c r="D55" s="19" t="n">
        <f aca="false">IF(D$4=1,Inputs!$E$47,0)</f>
        <v>0</v>
      </c>
      <c r="E55" s="19" t="n">
        <f aca="false">IF(E$4=1,Inputs!$E$47,0)</f>
        <v>0</v>
      </c>
      <c r="F55" s="19" t="n">
        <f aca="false">IF(F$4=1,Inputs!$E$47,0)</f>
        <v>0</v>
      </c>
      <c r="G55" s="19" t="n">
        <f aca="false">IF(G$4=1,Inputs!$E$47,0)</f>
        <v>0</v>
      </c>
      <c r="H55" s="19" t="n">
        <f aca="false">IF(H$4=1,Inputs!$E$47,0)</f>
        <v>0</v>
      </c>
      <c r="I55" s="19" t="n">
        <f aca="false">IF(I$4=1,Inputs!$E$47,0)</f>
        <v>0</v>
      </c>
      <c r="J55" s="19" t="n">
        <f aca="false">IF(J$4=1,Inputs!$E$47,0)</f>
        <v>0</v>
      </c>
      <c r="K55" s="19" t="n">
        <f aca="false">IF(K$4=1,Inputs!$E$47,0)</f>
        <v>0</v>
      </c>
      <c r="L55" s="19" t="n">
        <f aca="false">IF(L$4=1,Inputs!$E$47,0)</f>
        <v>0</v>
      </c>
      <c r="M55" s="19" t="n">
        <f aca="false">IF(M$4=1,Inputs!$E$47,0)</f>
        <v>0</v>
      </c>
      <c r="N55" s="19" t="n">
        <f aca="false">IF(N$4=1,Inputs!$E$47,0)</f>
        <v>0</v>
      </c>
      <c r="O55" s="19" t="n">
        <f aca="false">IF(O$4=1,Inputs!$E$47,0)</f>
        <v>0</v>
      </c>
      <c r="P55" s="19" t="n">
        <f aca="false">IF(P$4=1,Inputs!$E$47,0)</f>
        <v>0</v>
      </c>
      <c r="Q55" s="19" t="n">
        <f aca="false">IF(Q$4=1,Inputs!$E$47,0)</f>
        <v>0</v>
      </c>
      <c r="R55" s="19" t="n">
        <f aca="false">IF(R$4=1,Inputs!$E$47,0)</f>
        <v>0</v>
      </c>
      <c r="S55" s="19" t="n">
        <f aca="false">IF(S$4=1,Inputs!$E$47,0)</f>
        <v>0</v>
      </c>
      <c r="T55" s="19" t="n">
        <f aca="false">IF(T$4=1,Inputs!$E$47,0)</f>
        <v>0</v>
      </c>
      <c r="U55" s="19" t="n">
        <f aca="false">IF(U$4=1,Inputs!$E$47,0)</f>
        <v>0</v>
      </c>
      <c r="V55" s="19" t="n">
        <f aca="false">IF(V$4=1,Inputs!$E$47,0)</f>
        <v>0</v>
      </c>
      <c r="W55" s="19" t="n">
        <f aca="false">IF(W$4=1,Inputs!$E$47,0)</f>
        <v>0</v>
      </c>
      <c r="X55" s="19" t="n">
        <f aca="false">IF(X$4=1,Inputs!$E$47,0)</f>
        <v>0</v>
      </c>
      <c r="Y55" s="19" t="n">
        <f aca="false">IF(Y$4=1,Inputs!$E$47,0)</f>
        <v>0</v>
      </c>
      <c r="Z55" s="19" t="n">
        <f aca="false">IF(Z$4=1,Inputs!$E$47,0)</f>
        <v>0</v>
      </c>
      <c r="AA55" s="19" t="n">
        <f aca="false">IF(AA$4=1,Inputs!$E$47,0)</f>
        <v>0</v>
      </c>
      <c r="AB55" s="19" t="n">
        <f aca="false">IF(AB$4=1,Inputs!$E$47,0)</f>
        <v>0</v>
      </c>
      <c r="AC55" s="19" t="n">
        <f aca="false">IF(AC$4=1,Inputs!$E$47,0)</f>
        <v>0</v>
      </c>
      <c r="AD55" s="19" t="n">
        <f aca="false">IF(AD$4=1,Inputs!$E$47,0)</f>
        <v>0</v>
      </c>
      <c r="AE55" s="19" t="n">
        <f aca="false">IF(AE$4=1,Inputs!$E$47,0)</f>
        <v>0</v>
      </c>
      <c r="AF55" s="19" t="n">
        <f aca="false">IF(AF$4=1,Inputs!$E$47,0)</f>
        <v>0</v>
      </c>
      <c r="AG55" s="19" t="n">
        <f aca="false">IF(AG$4=1,Inputs!$E$47,0)</f>
        <v>0</v>
      </c>
      <c r="AH55" s="19" t="n">
        <f aca="false">IF(AH$4=1,Inputs!$E$47,0)</f>
        <v>0</v>
      </c>
      <c r="AI55" s="19" t="n">
        <f aca="false">IF(AI$4=1,Inputs!$E$47,0)</f>
        <v>0</v>
      </c>
      <c r="AJ55" s="19" t="n">
        <f aca="false">IF(AJ$4=1,Inputs!$E$47,0)</f>
        <v>0</v>
      </c>
      <c r="AK55" s="19" t="n">
        <f aca="false">IF(AK$4=1,Inputs!$E$47,0)</f>
        <v>0</v>
      </c>
      <c r="AL55" s="19" t="n">
        <f aca="false">IF(AL$4=1,Inputs!$E$47,0)</f>
        <v>0</v>
      </c>
    </row>
    <row r="56" customFormat="false" ht="15" hidden="false" customHeight="false" outlineLevel="0" collapsed="false">
      <c r="A56" s="11" t="s">
        <v>187</v>
      </c>
      <c r="C56" s="19" t="n">
        <f aca="false">-MIN(C54,Inputs!$E$47/MAX(1,Inputs!$E$49*12))</f>
        <v>-0</v>
      </c>
      <c r="D56" s="19" t="n">
        <f aca="false">-MIN(D54,Inputs!$E$47/MAX(1,Inputs!$E$49*12))</f>
        <v>-0</v>
      </c>
      <c r="E56" s="19" t="n">
        <f aca="false">-MIN(E54,Inputs!$E$47/MAX(1,Inputs!$E$49*12))</f>
        <v>-0</v>
      </c>
      <c r="F56" s="19" t="n">
        <f aca="false">-MIN(F54,Inputs!$E$47/MAX(1,Inputs!$E$49*12))</f>
        <v>-0</v>
      </c>
      <c r="G56" s="19" t="n">
        <f aca="false">-MIN(G54,Inputs!$E$47/MAX(1,Inputs!$E$49*12))</f>
        <v>-0</v>
      </c>
      <c r="H56" s="19" t="n">
        <f aca="false">-MIN(H54,Inputs!$E$47/MAX(1,Inputs!$E$49*12))</f>
        <v>-0</v>
      </c>
      <c r="I56" s="19" t="n">
        <f aca="false">-MIN(I54,Inputs!$E$47/MAX(1,Inputs!$E$49*12))</f>
        <v>-0</v>
      </c>
      <c r="J56" s="19" t="n">
        <f aca="false">-MIN(J54,Inputs!$E$47/MAX(1,Inputs!$E$49*12))</f>
        <v>-0</v>
      </c>
      <c r="K56" s="19" t="n">
        <f aca="false">-MIN(K54,Inputs!$E$47/MAX(1,Inputs!$E$49*12))</f>
        <v>-0</v>
      </c>
      <c r="L56" s="19" t="n">
        <f aca="false">-MIN(L54,Inputs!$E$47/MAX(1,Inputs!$E$49*12))</f>
        <v>-0</v>
      </c>
      <c r="M56" s="19" t="n">
        <f aca="false">-MIN(M54,Inputs!$E$47/MAX(1,Inputs!$E$49*12))</f>
        <v>-0</v>
      </c>
      <c r="N56" s="19" t="n">
        <f aca="false">-MIN(N54,Inputs!$E$47/MAX(1,Inputs!$E$49*12))</f>
        <v>-0</v>
      </c>
      <c r="O56" s="19" t="n">
        <f aca="false">-MIN(O54,Inputs!$E$47/MAX(1,Inputs!$E$49*12))</f>
        <v>-0</v>
      </c>
      <c r="P56" s="19" t="n">
        <f aca="false">-MIN(P54,Inputs!$E$47/MAX(1,Inputs!$E$49*12))</f>
        <v>-0</v>
      </c>
      <c r="Q56" s="19" t="n">
        <f aca="false">-MIN(Q54,Inputs!$E$47/MAX(1,Inputs!$E$49*12))</f>
        <v>-0</v>
      </c>
      <c r="R56" s="19" t="n">
        <f aca="false">-MIN(R54,Inputs!$E$47/MAX(1,Inputs!$E$49*12))</f>
        <v>-0</v>
      </c>
      <c r="S56" s="19" t="n">
        <f aca="false">-MIN(S54,Inputs!$E$47/MAX(1,Inputs!$E$49*12))</f>
        <v>-0</v>
      </c>
      <c r="T56" s="19" t="n">
        <f aca="false">-MIN(T54,Inputs!$E$47/MAX(1,Inputs!$E$49*12))</f>
        <v>-0</v>
      </c>
      <c r="U56" s="19" t="n">
        <f aca="false">-MIN(U54,Inputs!$E$47/MAX(1,Inputs!$E$49*12))</f>
        <v>-0</v>
      </c>
      <c r="V56" s="19" t="n">
        <f aca="false">-MIN(V54,Inputs!$E$47/MAX(1,Inputs!$E$49*12))</f>
        <v>-0</v>
      </c>
      <c r="W56" s="19" t="n">
        <f aca="false">-MIN(W54,Inputs!$E$47/MAX(1,Inputs!$E$49*12))</f>
        <v>-0</v>
      </c>
      <c r="X56" s="19" t="n">
        <f aca="false">-MIN(X54,Inputs!$E$47/MAX(1,Inputs!$E$49*12))</f>
        <v>-0</v>
      </c>
      <c r="Y56" s="19" t="n">
        <f aca="false">-MIN(Y54,Inputs!$E$47/MAX(1,Inputs!$E$49*12))</f>
        <v>-0</v>
      </c>
      <c r="Z56" s="19" t="n">
        <f aca="false">-MIN(Z54,Inputs!$E$47/MAX(1,Inputs!$E$49*12))</f>
        <v>-0</v>
      </c>
      <c r="AA56" s="19" t="n">
        <f aca="false">-MIN(AA54,Inputs!$E$47/MAX(1,Inputs!$E$49*12))</f>
        <v>-0</v>
      </c>
      <c r="AB56" s="19" t="n">
        <f aca="false">-MIN(AB54,Inputs!$E$47/MAX(1,Inputs!$E$49*12))</f>
        <v>-0</v>
      </c>
      <c r="AC56" s="19" t="n">
        <f aca="false">-MIN(AC54,Inputs!$E$47/MAX(1,Inputs!$E$49*12))</f>
        <v>-0</v>
      </c>
      <c r="AD56" s="19" t="n">
        <f aca="false">-MIN(AD54,Inputs!$E$47/MAX(1,Inputs!$E$49*12))</f>
        <v>-0</v>
      </c>
      <c r="AE56" s="19" t="n">
        <f aca="false">-MIN(AE54,Inputs!$E$47/MAX(1,Inputs!$E$49*12))</f>
        <v>-0</v>
      </c>
      <c r="AF56" s="19" t="n">
        <f aca="false">-MIN(AF54,Inputs!$E$47/MAX(1,Inputs!$E$49*12))</f>
        <v>-0</v>
      </c>
      <c r="AG56" s="19" t="n">
        <f aca="false">-MIN(AG54,Inputs!$E$47/MAX(1,Inputs!$E$49*12))</f>
        <v>-0</v>
      </c>
      <c r="AH56" s="19" t="n">
        <f aca="false">-MIN(AH54,Inputs!$E$47/MAX(1,Inputs!$E$49*12))</f>
        <v>-0</v>
      </c>
      <c r="AI56" s="19" t="n">
        <f aca="false">-MIN(AI54,Inputs!$E$47/MAX(1,Inputs!$E$49*12))</f>
        <v>-0</v>
      </c>
      <c r="AJ56" s="19" t="n">
        <f aca="false">-MIN(AJ54,Inputs!$E$47/MAX(1,Inputs!$E$49*12))</f>
        <v>-0</v>
      </c>
      <c r="AK56" s="19" t="n">
        <f aca="false">-MIN(AK54,Inputs!$E$47/MAX(1,Inputs!$E$49*12))</f>
        <v>-0</v>
      </c>
      <c r="AL56" s="19" t="n">
        <f aca="false">-MIN(AL54,Inputs!$E$47/MAX(1,Inputs!$E$49*12))</f>
        <v>-0</v>
      </c>
    </row>
    <row r="57" customFormat="false" ht="15" hidden="false" customHeight="false" outlineLevel="0" collapsed="false">
      <c r="A57" s="4" t="s">
        <v>188</v>
      </c>
      <c r="C57" s="15" t="n">
        <f aca="false">C54+C55+C56</f>
        <v>0</v>
      </c>
      <c r="D57" s="15" t="n">
        <f aca="false">D54+D55+D56</f>
        <v>0</v>
      </c>
      <c r="E57" s="15" t="n">
        <f aca="false">E54+E55+E56</f>
        <v>0</v>
      </c>
      <c r="F57" s="15" t="n">
        <f aca="false">F54+F55+F56</f>
        <v>0</v>
      </c>
      <c r="G57" s="15" t="n">
        <f aca="false">G54+G55+G56</f>
        <v>0</v>
      </c>
      <c r="H57" s="15" t="n">
        <f aca="false">H54+H55+H56</f>
        <v>0</v>
      </c>
      <c r="I57" s="15" t="n">
        <f aca="false">I54+I55+I56</f>
        <v>0</v>
      </c>
      <c r="J57" s="15" t="n">
        <f aca="false">J54+J55+J56</f>
        <v>0</v>
      </c>
      <c r="K57" s="15" t="n">
        <f aca="false">K54+K55+K56</f>
        <v>0</v>
      </c>
      <c r="L57" s="15" t="n">
        <f aca="false">L54+L55+L56</f>
        <v>0</v>
      </c>
      <c r="M57" s="15" t="n">
        <f aca="false">M54+M55+M56</f>
        <v>0</v>
      </c>
      <c r="N57" s="15" t="n">
        <f aca="false">N54+N55+N56</f>
        <v>0</v>
      </c>
      <c r="O57" s="15" t="n">
        <f aca="false">O54+O55+O56</f>
        <v>0</v>
      </c>
      <c r="P57" s="15" t="n">
        <f aca="false">P54+P55+P56</f>
        <v>0</v>
      </c>
      <c r="Q57" s="15" t="n">
        <f aca="false">Q54+Q55+Q56</f>
        <v>0</v>
      </c>
      <c r="R57" s="15" t="n">
        <f aca="false">R54+R55+R56</f>
        <v>0</v>
      </c>
      <c r="S57" s="15" t="n">
        <f aca="false">S54+S55+S56</f>
        <v>0</v>
      </c>
      <c r="T57" s="15" t="n">
        <f aca="false">T54+T55+T56</f>
        <v>0</v>
      </c>
      <c r="U57" s="15" t="n">
        <f aca="false">U54+U55+U56</f>
        <v>0</v>
      </c>
      <c r="V57" s="15" t="n">
        <f aca="false">V54+V55+V56</f>
        <v>0</v>
      </c>
      <c r="W57" s="15" t="n">
        <f aca="false">W54+W55+W56</f>
        <v>0</v>
      </c>
      <c r="X57" s="15" t="n">
        <f aca="false">X54+X55+X56</f>
        <v>0</v>
      </c>
      <c r="Y57" s="15" t="n">
        <f aca="false">Y54+Y55+Y56</f>
        <v>0</v>
      </c>
      <c r="Z57" s="15" t="n">
        <f aca="false">Z54+Z55+Z56</f>
        <v>0</v>
      </c>
      <c r="AA57" s="15" t="n">
        <f aca="false">AA54+AA55+AA56</f>
        <v>0</v>
      </c>
      <c r="AB57" s="15" t="n">
        <f aca="false">AB54+AB55+AB56</f>
        <v>0</v>
      </c>
      <c r="AC57" s="15" t="n">
        <f aca="false">AC54+AC55+AC56</f>
        <v>0</v>
      </c>
      <c r="AD57" s="15" t="n">
        <f aca="false">AD54+AD55+AD56</f>
        <v>0</v>
      </c>
      <c r="AE57" s="15" t="n">
        <f aca="false">AE54+AE55+AE56</f>
        <v>0</v>
      </c>
      <c r="AF57" s="15" t="n">
        <f aca="false">AF54+AF55+AF56</f>
        <v>0</v>
      </c>
      <c r="AG57" s="15" t="n">
        <f aca="false">AG54+AG55+AG56</f>
        <v>0</v>
      </c>
      <c r="AH57" s="15" t="n">
        <f aca="false">AH54+AH55+AH56</f>
        <v>0</v>
      </c>
      <c r="AI57" s="15" t="n">
        <f aca="false">AI54+AI55+AI56</f>
        <v>0</v>
      </c>
      <c r="AJ57" s="15" t="n">
        <f aca="false">AJ54+AJ55+AJ56</f>
        <v>0</v>
      </c>
      <c r="AK57" s="15" t="n">
        <f aca="false">AK54+AK55+AK56</f>
        <v>0</v>
      </c>
      <c r="AL57" s="15" t="n">
        <f aca="false">AL54+AL55+AL56</f>
        <v>0</v>
      </c>
    </row>
    <row r="59" customFormat="false" ht="15" hidden="false" customHeight="false" outlineLevel="0" collapsed="false">
      <c r="A59" s="7" t="s">
        <v>98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customFormat="false" ht="15" hidden="false" customHeight="false" outlineLevel="0" collapsed="false">
      <c r="A60" s="11" t="s">
        <v>189</v>
      </c>
      <c r="C60" s="19" t="n">
        <f aca="false">C24*Inputs!$E$52/30</f>
        <v>734.479166666667</v>
      </c>
      <c r="D60" s="19" t="n">
        <f aca="false">D24*Inputs!$E$52/30</f>
        <v>1207.45052083333</v>
      </c>
      <c r="E60" s="19" t="n">
        <f aca="false">E24*Inputs!$E$52/30</f>
        <v>1668.59759114583</v>
      </c>
      <c r="F60" s="19" t="n">
        <f aca="false">F24*Inputs!$E$52/30</f>
        <v>2118.21598470052</v>
      </c>
      <c r="G60" s="19" t="n">
        <f aca="false">G24*Inputs!$E$52/30</f>
        <v>2556.59391841634</v>
      </c>
      <c r="H60" s="19" t="n">
        <f aca="false">H24*Inputs!$E$52/30</f>
        <v>2984.01240378927</v>
      </c>
      <c r="I60" s="19" t="n">
        <f aca="false">I24*Inputs!$E$52/30</f>
        <v>3400.74542702787</v>
      </c>
      <c r="J60" s="19" t="n">
        <f aca="false">J24*Inputs!$E$52/30</f>
        <v>3807.06012468551</v>
      </c>
      <c r="K60" s="19" t="n">
        <f aca="false">K24*Inputs!$E$52/30</f>
        <v>4203.2169549017</v>
      </c>
      <c r="L60" s="19" t="n">
        <f aca="false">L24*Inputs!$E$52/30</f>
        <v>4589.46986436249</v>
      </c>
      <c r="M60" s="19" t="n">
        <f aca="false">M24*Inputs!$E$52/30</f>
        <v>4966.06645108676</v>
      </c>
      <c r="N60" s="19" t="n">
        <f aca="false">N24*Inputs!$E$52/30</f>
        <v>5333.24812314293</v>
      </c>
      <c r="O60" s="19" t="n">
        <f aca="false">O24*Inputs!$E$52/30</f>
        <v>5759.42458673102</v>
      </c>
      <c r="P60" s="19" t="n">
        <f aca="false">P24*Inputs!$E$52/30</f>
        <v>6243.12097206274</v>
      </c>
      <c r="Q60" s="19" t="n">
        <f aca="false">Q24*Inputs!$E$52/30</f>
        <v>6714.72494776118</v>
      </c>
      <c r="R60" s="19" t="n">
        <f aca="false">R24*Inputs!$E$52/30</f>
        <v>7174.53882406715</v>
      </c>
      <c r="S60" s="19" t="n">
        <f aca="false">S24*Inputs!$E$52/30</f>
        <v>7622.85735346547</v>
      </c>
      <c r="T60" s="19" t="n">
        <f aca="false">T24*Inputs!$E$52/30</f>
        <v>8059.96791962883</v>
      </c>
      <c r="U60" s="19" t="n">
        <f aca="false">U24*Inputs!$E$52/30</f>
        <v>8486.15072163811</v>
      </c>
      <c r="V60" s="19" t="n">
        <f aca="false">V24*Inputs!$E$52/30</f>
        <v>8901.67895359716</v>
      </c>
      <c r="W60" s="19" t="n">
        <f aca="false">W24*Inputs!$E$52/30</f>
        <v>9306.81897975723</v>
      </c>
      <c r="X60" s="19" t="n">
        <f aca="false">X24*Inputs!$E$52/30</f>
        <v>9701.8305052633</v>
      </c>
      <c r="Y60" s="19" t="n">
        <f aca="false">Y24*Inputs!$E$52/30</f>
        <v>10086.9667426317</v>
      </c>
      <c r="Z60" s="19" t="n">
        <f aca="false">Z24*Inputs!$E$52/30</f>
        <v>10462.4745740659</v>
      </c>
      <c r="AA60" s="19" t="n">
        <f aca="false">AA24*Inputs!$E$52/30</f>
        <v>10916.3149687143</v>
      </c>
      <c r="AB60" s="19" t="n">
        <f aca="false">AB24*Inputs!$E$52/30</f>
        <v>11446.5296124964</v>
      </c>
      <c r="AC60" s="19" t="n">
        <f aca="false">AC24*Inputs!$E$52/30</f>
        <v>11963.488890184</v>
      </c>
      <c r="AD60" s="19" t="n">
        <f aca="false">AD24*Inputs!$E$52/30</f>
        <v>12467.5241859294</v>
      </c>
      <c r="AE60" s="19" t="n">
        <f aca="false">AE24*Inputs!$E$52/30</f>
        <v>12958.9585992812</v>
      </c>
      <c r="AF60" s="19" t="n">
        <f aca="false">AF24*Inputs!$E$52/30</f>
        <v>13438.1071522991</v>
      </c>
      <c r="AG60" s="19" t="n">
        <f aca="false">AG24*Inputs!$E$52/30</f>
        <v>13905.2769914917</v>
      </c>
      <c r="AH60" s="19" t="n">
        <f aca="false">AH24*Inputs!$E$52/30</f>
        <v>14360.7675847044</v>
      </c>
      <c r="AI60" s="19" t="n">
        <f aca="false">AI24*Inputs!$E$52/30</f>
        <v>14804.8709130868</v>
      </c>
      <c r="AJ60" s="19" t="n">
        <f aca="false">AJ24*Inputs!$E$52/30</f>
        <v>15237.8716582596</v>
      </c>
      <c r="AK60" s="19" t="n">
        <f aca="false">AK24*Inputs!$E$52/30</f>
        <v>15660.0473848031</v>
      </c>
      <c r="AL60" s="19" t="n">
        <f aca="false">AL24*Inputs!$E$52/30</f>
        <v>16071.668718183</v>
      </c>
    </row>
    <row r="61" customFormat="false" ht="15" hidden="false" customHeight="false" outlineLevel="0" collapsed="false">
      <c r="A61" s="11" t="s">
        <v>190</v>
      </c>
      <c r="C61" s="19" t="n">
        <f aca="false">-C25*Inputs!$E$53/30</f>
        <v>0</v>
      </c>
      <c r="D61" s="19" t="n">
        <f aca="false">-D25*Inputs!$E$53/30</f>
        <v>0</v>
      </c>
      <c r="E61" s="19" t="n">
        <f aca="false">-E25*Inputs!$E$53/30</f>
        <v>0</v>
      </c>
      <c r="F61" s="19" t="n">
        <f aca="false">-F25*Inputs!$E$53/30</f>
        <v>0</v>
      </c>
      <c r="G61" s="19" t="n">
        <f aca="false">-G25*Inputs!$E$53/30</f>
        <v>0</v>
      </c>
      <c r="H61" s="19" t="n">
        <f aca="false">-H25*Inputs!$E$53/30</f>
        <v>0</v>
      </c>
      <c r="I61" s="19" t="n">
        <f aca="false">-I25*Inputs!$E$53/30</f>
        <v>0</v>
      </c>
      <c r="J61" s="19" t="n">
        <f aca="false">-J25*Inputs!$E$53/30</f>
        <v>0</v>
      </c>
      <c r="K61" s="19" t="n">
        <f aca="false">-K25*Inputs!$E$53/30</f>
        <v>0</v>
      </c>
      <c r="L61" s="19" t="n">
        <f aca="false">-L25*Inputs!$E$53/30</f>
        <v>0</v>
      </c>
      <c r="M61" s="19" t="n">
        <f aca="false">-M25*Inputs!$E$53/30</f>
        <v>0</v>
      </c>
      <c r="N61" s="19" t="n">
        <f aca="false">-N25*Inputs!$E$53/30</f>
        <v>0</v>
      </c>
      <c r="O61" s="19" t="n">
        <f aca="false">-O25*Inputs!$E$53/30</f>
        <v>0</v>
      </c>
      <c r="P61" s="19" t="n">
        <f aca="false">-P25*Inputs!$E$53/30</f>
        <v>0</v>
      </c>
      <c r="Q61" s="19" t="n">
        <f aca="false">-Q25*Inputs!$E$53/30</f>
        <v>0</v>
      </c>
      <c r="R61" s="19" t="n">
        <f aca="false">-R25*Inputs!$E$53/30</f>
        <v>0</v>
      </c>
      <c r="S61" s="19" t="n">
        <f aca="false">-S25*Inputs!$E$53/30</f>
        <v>0</v>
      </c>
      <c r="T61" s="19" t="n">
        <f aca="false">-T25*Inputs!$E$53/30</f>
        <v>0</v>
      </c>
      <c r="U61" s="19" t="n">
        <f aca="false">-U25*Inputs!$E$53/30</f>
        <v>0</v>
      </c>
      <c r="V61" s="19" t="n">
        <f aca="false">-V25*Inputs!$E$53/30</f>
        <v>0</v>
      </c>
      <c r="W61" s="19" t="n">
        <f aca="false">-W25*Inputs!$E$53/30</f>
        <v>0</v>
      </c>
      <c r="X61" s="19" t="n">
        <f aca="false">-X25*Inputs!$E$53/30</f>
        <v>0</v>
      </c>
      <c r="Y61" s="19" t="n">
        <f aca="false">-Y25*Inputs!$E$53/30</f>
        <v>0</v>
      </c>
      <c r="Z61" s="19" t="n">
        <f aca="false">-Z25*Inputs!$E$53/30</f>
        <v>0</v>
      </c>
      <c r="AA61" s="19" t="n">
        <f aca="false">-AA25*Inputs!$E$53/30</f>
        <v>0</v>
      </c>
      <c r="AB61" s="19" t="n">
        <f aca="false">-AB25*Inputs!$E$53/30</f>
        <v>0</v>
      </c>
      <c r="AC61" s="19" t="n">
        <f aca="false">-AC25*Inputs!$E$53/30</f>
        <v>0</v>
      </c>
      <c r="AD61" s="19" t="n">
        <f aca="false">-AD25*Inputs!$E$53/30</f>
        <v>0</v>
      </c>
      <c r="AE61" s="19" t="n">
        <f aca="false">-AE25*Inputs!$E$53/30</f>
        <v>0</v>
      </c>
      <c r="AF61" s="19" t="n">
        <f aca="false">-AF25*Inputs!$E$53/30</f>
        <v>0</v>
      </c>
      <c r="AG61" s="19" t="n">
        <f aca="false">-AG25*Inputs!$E$53/30</f>
        <v>0</v>
      </c>
      <c r="AH61" s="19" t="n">
        <f aca="false">-AH25*Inputs!$E$53/30</f>
        <v>0</v>
      </c>
      <c r="AI61" s="19" t="n">
        <f aca="false">-AI25*Inputs!$E$53/30</f>
        <v>0</v>
      </c>
      <c r="AJ61" s="19" t="n">
        <f aca="false">-AJ25*Inputs!$E$53/30</f>
        <v>0</v>
      </c>
      <c r="AK61" s="19" t="n">
        <f aca="false">-AK25*Inputs!$E$53/30</f>
        <v>0</v>
      </c>
      <c r="AL61" s="19" t="n">
        <f aca="false">-AL25*Inputs!$E$53/30</f>
        <v>0</v>
      </c>
    </row>
    <row r="62" customFormat="false" ht="15" hidden="false" customHeight="false" outlineLevel="0" collapsed="false">
      <c r="A62" s="11" t="s">
        <v>191</v>
      </c>
      <c r="C62" s="19" t="n">
        <f aca="false">-C25*Inputs!$E$54/30</f>
        <v>529.565277777778</v>
      </c>
      <c r="D62" s="19" t="n">
        <f aca="false">-D25*Inputs!$E$54/30</f>
        <v>870.2373125</v>
      </c>
      <c r="E62" s="19" t="n">
        <f aca="false">-E25*Inputs!$E$54/30</f>
        <v>1202.10810024306</v>
      </c>
      <c r="F62" s="19" t="n">
        <f aca="false">-F25*Inputs!$E$54/30</f>
        <v>1525.40620556476</v>
      </c>
      <c r="G62" s="19" t="n">
        <f aca="false">-G25*Inputs!$E$54/30</f>
        <v>1840.35422290747</v>
      </c>
      <c r="H62" s="19" t="n">
        <f aca="false">-H25*Inputs!$E$54/30</f>
        <v>2147.16893353105</v>
      </c>
      <c r="I62" s="19" t="n">
        <f aca="false">-I25*Inputs!$E$54/30</f>
        <v>2446.06145829204</v>
      </c>
      <c r="J62" s="19" t="n">
        <f aca="false">-J25*Inputs!$E$54/30</f>
        <v>2737.23740637992</v>
      </c>
      <c r="K62" s="19" t="n">
        <f aca="false">-K25*Inputs!$E$54/30</f>
        <v>3020.89702011814</v>
      </c>
      <c r="L62" s="19" t="n">
        <f aca="false">-L25*Inputs!$E$54/30</f>
        <v>3297.23531593485</v>
      </c>
      <c r="M62" s="19" t="n">
        <f aca="false">-M25*Inputs!$E$54/30</f>
        <v>3566.44222160545</v>
      </c>
      <c r="N62" s="19" t="n">
        <f aca="false">-N25*Inputs!$E$54/30</f>
        <v>3828.7027098661</v>
      </c>
      <c r="O62" s="19" t="n">
        <f aca="false">-O25*Inputs!$E$54/30</f>
        <v>4132.25708405066</v>
      </c>
      <c r="P62" s="19" t="n">
        <f aca="false">-P25*Inputs!$E$54/30</f>
        <v>4476.043511956</v>
      </c>
      <c r="Q62" s="19" t="n">
        <f aca="false">-Q25*Inputs!$E$54/30</f>
        <v>4810.96743618017</v>
      </c>
      <c r="R62" s="19" t="n">
        <f aca="false">-R25*Inputs!$E$54/30</f>
        <v>5137.25845460472</v>
      </c>
      <c r="S62" s="19" t="n">
        <f aca="false">-S25*Inputs!$E$54/30</f>
        <v>5455.14018410545</v>
      </c>
      <c r="T62" s="19" t="n">
        <f aca="false">-T25*Inputs!$E$54/30</f>
        <v>5764.83041730935</v>
      </c>
      <c r="U62" s="19" t="n">
        <f aca="false">-U25*Inputs!$E$54/30</f>
        <v>6066.54127521562</v>
      </c>
      <c r="V62" s="19" t="n">
        <f aca="false">-V25*Inputs!$E$54/30</f>
        <v>6360.47935579073</v>
      </c>
      <c r="W62" s="19" t="n">
        <f aca="false">-W25*Inputs!$E$54/30</f>
        <v>6646.84587864447</v>
      </c>
      <c r="X62" s="19" t="n">
        <f aca="false">-X25*Inputs!$E$54/30</f>
        <v>6925.83682589107</v>
      </c>
      <c r="Y62" s="19" t="n">
        <f aca="false">-Y25*Inputs!$E$54/30</f>
        <v>7197.64307929679</v>
      </c>
      <c r="Z62" s="19" t="n">
        <f aca="false">-Z25*Inputs!$E$54/30</f>
        <v>7462.45055381245</v>
      </c>
      <c r="AA62" s="19" t="n">
        <f aca="false">-AA25*Inputs!$E$54/30</f>
        <v>7782.01914965361</v>
      </c>
      <c r="AB62" s="19" t="n">
        <f aca="false">-AB25*Inputs!$E$54/30</f>
        <v>8154.94103087014</v>
      </c>
      <c r="AC62" s="19" t="n">
        <f aca="false">-AC25*Inputs!$E$54/30</f>
        <v>8518.26589958153</v>
      </c>
      <c r="AD62" s="19" t="n">
        <f aca="false">-AD25*Inputs!$E$54/30</f>
        <v>8872.24190006463</v>
      </c>
      <c r="AE62" s="19" t="n">
        <f aca="false">-AE25*Inputs!$E$54/30</f>
        <v>9217.11072642048</v>
      </c>
      <c r="AF62" s="19" t="n">
        <f aca="false">-AF25*Inputs!$E$54/30</f>
        <v>9553.10779122571</v>
      </c>
      <c r="AG62" s="19" t="n">
        <f aca="false">-AG25*Inputs!$E$54/30</f>
        <v>9880.46238974584</v>
      </c>
      <c r="AH62" s="19" t="n">
        <f aca="false">-AH25*Inputs!$E$54/30</f>
        <v>10199.3978598279</v>
      </c>
      <c r="AI62" s="19" t="n">
        <f aca="false">-AI25*Inputs!$E$54/30</f>
        <v>10510.1317375872</v>
      </c>
      <c r="AJ62" s="19" t="n">
        <f aca="false">-AJ25*Inputs!$E$54/30</f>
        <v>10812.8759089989</v>
      </c>
      <c r="AK62" s="19" t="n">
        <f aca="false">-AK25*Inputs!$E$54/30</f>
        <v>11107.8367575037</v>
      </c>
      <c r="AL62" s="19" t="n">
        <f aca="false">-AL25*Inputs!$E$54/30</f>
        <v>11395.215307733</v>
      </c>
    </row>
    <row r="63" customFormat="false" ht="15" hidden="false" customHeight="false" outlineLevel="0" collapsed="false">
      <c r="A63" s="11" t="s">
        <v>192</v>
      </c>
      <c r="C63" s="19" t="n">
        <f aca="false">-C60</f>
        <v>-734.479166666667</v>
      </c>
      <c r="D63" s="19" t="n">
        <f aca="false">C60-D60</f>
        <v>-472.971354166667</v>
      </c>
      <c r="E63" s="19" t="n">
        <f aca="false">D60-E60</f>
        <v>-461.1470703125</v>
      </c>
      <c r="F63" s="19" t="n">
        <f aca="false">E60-F60</f>
        <v>-449.618393554688</v>
      </c>
      <c r="G63" s="19" t="n">
        <f aca="false">F60-G60</f>
        <v>-438.377933715821</v>
      </c>
      <c r="H63" s="19" t="n">
        <f aca="false">G60-H60</f>
        <v>-427.418485372925</v>
      </c>
      <c r="I63" s="19" t="n">
        <f aca="false">H60-I60</f>
        <v>-416.733023238602</v>
      </c>
      <c r="J63" s="19" t="n">
        <f aca="false">I60-J60</f>
        <v>-406.314697657637</v>
      </c>
      <c r="K63" s="19" t="n">
        <f aca="false">J60-K60</f>
        <v>-396.156830216195</v>
      </c>
      <c r="L63" s="19" t="n">
        <f aca="false">K60-L60</f>
        <v>-386.252909460791</v>
      </c>
      <c r="M63" s="19" t="n">
        <f aca="false">L60-M60</f>
        <v>-376.596586724271</v>
      </c>
      <c r="N63" s="19" t="n">
        <f aca="false">M60-N60</f>
        <v>-367.181672056164</v>
      </c>
      <c r="O63" s="19" t="n">
        <f aca="false">N60-O60</f>
        <v>-426.176463588095</v>
      </c>
      <c r="P63" s="19" t="n">
        <f aca="false">O60-P60</f>
        <v>-483.696385331723</v>
      </c>
      <c r="Q63" s="19" t="n">
        <f aca="false">P60-Q60</f>
        <v>-471.603975698432</v>
      </c>
      <c r="R63" s="19" t="n">
        <f aca="false">Q60-R60</f>
        <v>-459.81387630597</v>
      </c>
      <c r="S63" s="19" t="n">
        <f aca="false">R60-S60</f>
        <v>-448.318529398322</v>
      </c>
      <c r="T63" s="19" t="n">
        <f aca="false">S60-T60</f>
        <v>-437.110566163364</v>
      </c>
      <c r="U63" s="19" t="n">
        <f aca="false">T60-U60</f>
        <v>-426.182802009278</v>
      </c>
      <c r="V63" s="19" t="n">
        <f aca="false">U60-V60</f>
        <v>-415.528231959048</v>
      </c>
      <c r="W63" s="19" t="n">
        <f aca="false">V60-W60</f>
        <v>-405.140026160072</v>
      </c>
      <c r="X63" s="19" t="n">
        <f aca="false">W60-X60</f>
        <v>-395.011525506068</v>
      </c>
      <c r="Y63" s="19" t="n">
        <f aca="false">X60-Y60</f>
        <v>-385.136237368419</v>
      </c>
      <c r="Z63" s="19" t="n">
        <f aca="false">Y60-Z60</f>
        <v>-375.507831434205</v>
      </c>
      <c r="AA63" s="19" t="n">
        <f aca="false">Z60-AA60</f>
        <v>-453.84039464835</v>
      </c>
      <c r="AB63" s="19" t="n">
        <f aca="false">AA60-AB60</f>
        <v>-530.214643782143</v>
      </c>
      <c r="AC63" s="19" t="n">
        <f aca="false">AB60-AC60</f>
        <v>-516.959277687589</v>
      </c>
      <c r="AD63" s="19" t="n">
        <f aca="false">AC60-AD60</f>
        <v>-504.035295745396</v>
      </c>
      <c r="AE63" s="19" t="n">
        <f aca="false">AD60-AE60</f>
        <v>-491.434413351768</v>
      </c>
      <c r="AF63" s="19" t="n">
        <f aca="false">AE60-AF60</f>
        <v>-479.148553017971</v>
      </c>
      <c r="AG63" s="19" t="n">
        <f aca="false">AF60-AG60</f>
        <v>-467.169839192518</v>
      </c>
      <c r="AH63" s="19" t="n">
        <f aca="false">AG60-AH60</f>
        <v>-455.490593212708</v>
      </c>
      <c r="AI63" s="19" t="n">
        <f aca="false">AH60-AI60</f>
        <v>-444.103328382391</v>
      </c>
      <c r="AJ63" s="19" t="n">
        <f aca="false">AI60-AJ60</f>
        <v>-433.000745172831</v>
      </c>
      <c r="AK63" s="19" t="n">
        <f aca="false">AJ60-AK60</f>
        <v>-422.175726543506</v>
      </c>
      <c r="AL63" s="19" t="n">
        <f aca="false">AK60-AL60</f>
        <v>-411.621333379922</v>
      </c>
    </row>
    <row r="64" customFormat="false" ht="15" hidden="false" customHeight="false" outlineLevel="0" collapsed="false">
      <c r="A64" s="11" t="s">
        <v>193</v>
      </c>
      <c r="C64" s="19" t="n">
        <f aca="false">-C61</f>
        <v>-0</v>
      </c>
      <c r="D64" s="19" t="n">
        <f aca="false">C61-D61</f>
        <v>0</v>
      </c>
      <c r="E64" s="19" t="n">
        <f aca="false">D61-E61</f>
        <v>0</v>
      </c>
      <c r="F64" s="19" t="n">
        <f aca="false">E61-F61</f>
        <v>0</v>
      </c>
      <c r="G64" s="19" t="n">
        <f aca="false">F61-G61</f>
        <v>0</v>
      </c>
      <c r="H64" s="19" t="n">
        <f aca="false">G61-H61</f>
        <v>0</v>
      </c>
      <c r="I64" s="19" t="n">
        <f aca="false">H61-I61</f>
        <v>0</v>
      </c>
      <c r="J64" s="19" t="n">
        <f aca="false">I61-J61</f>
        <v>0</v>
      </c>
      <c r="K64" s="19" t="n">
        <f aca="false">J61-K61</f>
        <v>0</v>
      </c>
      <c r="L64" s="19" t="n">
        <f aca="false">K61-L61</f>
        <v>0</v>
      </c>
      <c r="M64" s="19" t="n">
        <f aca="false">L61-M61</f>
        <v>0</v>
      </c>
      <c r="N64" s="19" t="n">
        <f aca="false">M61-N61</f>
        <v>0</v>
      </c>
      <c r="O64" s="19" t="n">
        <f aca="false">N61-O61</f>
        <v>0</v>
      </c>
      <c r="P64" s="19" t="n">
        <f aca="false">O61-P61</f>
        <v>0</v>
      </c>
      <c r="Q64" s="19" t="n">
        <f aca="false">P61-Q61</f>
        <v>0</v>
      </c>
      <c r="R64" s="19" t="n">
        <f aca="false">Q61-R61</f>
        <v>0</v>
      </c>
      <c r="S64" s="19" t="n">
        <f aca="false">R61-S61</f>
        <v>0</v>
      </c>
      <c r="T64" s="19" t="n">
        <f aca="false">S61-T61</f>
        <v>0</v>
      </c>
      <c r="U64" s="19" t="n">
        <f aca="false">T61-U61</f>
        <v>0</v>
      </c>
      <c r="V64" s="19" t="n">
        <f aca="false">U61-V61</f>
        <v>0</v>
      </c>
      <c r="W64" s="19" t="n">
        <f aca="false">V61-W61</f>
        <v>0</v>
      </c>
      <c r="X64" s="19" t="n">
        <f aca="false">W61-X61</f>
        <v>0</v>
      </c>
      <c r="Y64" s="19" t="n">
        <f aca="false">X61-Y61</f>
        <v>0</v>
      </c>
      <c r="Z64" s="19" t="n">
        <f aca="false">Y61-Z61</f>
        <v>0</v>
      </c>
      <c r="AA64" s="19" t="n">
        <f aca="false">Z61-AA61</f>
        <v>0</v>
      </c>
      <c r="AB64" s="19" t="n">
        <f aca="false">AA61-AB61</f>
        <v>0</v>
      </c>
      <c r="AC64" s="19" t="n">
        <f aca="false">AB61-AC61</f>
        <v>0</v>
      </c>
      <c r="AD64" s="19" t="n">
        <f aca="false">AC61-AD61</f>
        <v>0</v>
      </c>
      <c r="AE64" s="19" t="n">
        <f aca="false">AD61-AE61</f>
        <v>0</v>
      </c>
      <c r="AF64" s="19" t="n">
        <f aca="false">AE61-AF61</f>
        <v>0</v>
      </c>
      <c r="AG64" s="19" t="n">
        <f aca="false">AF61-AG61</f>
        <v>0</v>
      </c>
      <c r="AH64" s="19" t="n">
        <f aca="false">AG61-AH61</f>
        <v>0</v>
      </c>
      <c r="AI64" s="19" t="n">
        <f aca="false">AH61-AI61</f>
        <v>0</v>
      </c>
      <c r="AJ64" s="19" t="n">
        <f aca="false">AI61-AJ61</f>
        <v>0</v>
      </c>
      <c r="AK64" s="19" t="n">
        <f aca="false">AJ61-AK61</f>
        <v>0</v>
      </c>
      <c r="AL64" s="19" t="n">
        <f aca="false">AK61-AL61</f>
        <v>0</v>
      </c>
    </row>
    <row r="65" customFormat="false" ht="15" hidden="false" customHeight="false" outlineLevel="0" collapsed="false">
      <c r="A65" s="11" t="s">
        <v>194</v>
      </c>
      <c r="C65" s="19" t="n">
        <f aca="false">C62</f>
        <v>529.565277777778</v>
      </c>
      <c r="D65" s="19" t="n">
        <f aca="false">D62-C62</f>
        <v>340.672034722222</v>
      </c>
      <c r="E65" s="19" t="n">
        <f aca="false">E62-D62</f>
        <v>331.870787743055</v>
      </c>
      <c r="F65" s="19" t="n">
        <f aca="false">F62-E62</f>
        <v>323.298105321701</v>
      </c>
      <c r="G65" s="19" t="n">
        <f aca="false">G62-F62</f>
        <v>314.948017342715</v>
      </c>
      <c r="H65" s="19" t="n">
        <f aca="false">H62-G62</f>
        <v>306.814710623581</v>
      </c>
      <c r="I65" s="19" t="n">
        <f aca="false">I62-H62</f>
        <v>298.892524760992</v>
      </c>
      <c r="J65" s="19" t="n">
        <f aca="false">J62-I62</f>
        <v>291.175948087878</v>
      </c>
      <c r="K65" s="19" t="n">
        <f aca="false">K62-J62</f>
        <v>283.659613738214</v>
      </c>
      <c r="L65" s="19" t="n">
        <f aca="false">L62-K62</f>
        <v>276.338295816716</v>
      </c>
      <c r="M65" s="19" t="n">
        <f aca="false">M62-L62</f>
        <v>269.206905670598</v>
      </c>
      <c r="N65" s="19" t="n">
        <f aca="false">N62-M62</f>
        <v>262.260488260652</v>
      </c>
      <c r="O65" s="19" t="n">
        <f aca="false">O62-N62</f>
        <v>303.554374184558</v>
      </c>
      <c r="P65" s="19" t="n">
        <f aca="false">P62-O62</f>
        <v>343.786427905339</v>
      </c>
      <c r="Q65" s="19" t="n">
        <f aca="false">Q62-P62</f>
        <v>334.923924224174</v>
      </c>
      <c r="R65" s="19" t="n">
        <f aca="false">R62-Q62</f>
        <v>326.291018424546</v>
      </c>
      <c r="S65" s="19" t="n">
        <f aca="false">S62-R62</f>
        <v>317.881729500726</v>
      </c>
      <c r="T65" s="19" t="n">
        <f aca="false">T62-S62</f>
        <v>309.690233203901</v>
      </c>
      <c r="U65" s="19" t="n">
        <f aca="false">U62-T62</f>
        <v>301.710857906272</v>
      </c>
      <c r="V65" s="19" t="n">
        <f aca="false">V62-U62</f>
        <v>293.938080575113</v>
      </c>
      <c r="W65" s="19" t="n">
        <f aca="false">W62-V62</f>
        <v>286.366522853738</v>
      </c>
      <c r="X65" s="19" t="n">
        <f aca="false">X62-W62</f>
        <v>278.990947246603</v>
      </c>
      <c r="Y65" s="19" t="n">
        <f aca="false">Y62-X62</f>
        <v>271.806253405723</v>
      </c>
      <c r="Z65" s="19" t="n">
        <f aca="false">Z62-Y62</f>
        <v>264.807474515658</v>
      </c>
      <c r="AA65" s="19" t="n">
        <f aca="false">AA62-Z62</f>
        <v>319.568595841158</v>
      </c>
      <c r="AB65" s="19" t="n">
        <f aca="false">AB62-AA62</f>
        <v>372.921881216533</v>
      </c>
      <c r="AC65" s="19" t="n">
        <f aca="false">AC62-AB62</f>
        <v>363.324868711385</v>
      </c>
      <c r="AD65" s="19" t="n">
        <f aca="false">AD62-AC62</f>
        <v>353.976000483104</v>
      </c>
      <c r="AE65" s="19" t="n">
        <f aca="false">AE62-AD62</f>
        <v>344.868826355851</v>
      </c>
      <c r="AF65" s="19" t="n">
        <f aca="false">AF62-AE62</f>
        <v>335.997064805229</v>
      </c>
      <c r="AG65" s="19" t="n">
        <f aca="false">AG62-AF62</f>
        <v>327.354598520125</v>
      </c>
      <c r="AH65" s="19" t="n">
        <f aca="false">AH62-AG62</f>
        <v>318.935470082099</v>
      </c>
      <c r="AI65" s="19" t="n">
        <f aca="false">AI62-AH62</f>
        <v>310.733877759274</v>
      </c>
      <c r="AJ65" s="19" t="n">
        <f aca="false">AJ62-AI62</f>
        <v>302.744171411643</v>
      </c>
      <c r="AK65" s="19" t="n">
        <f aca="false">AK62-AJ62</f>
        <v>294.960848504812</v>
      </c>
      <c r="AL65" s="19" t="n">
        <f aca="false">AL62-AK62</f>
        <v>287.378550229299</v>
      </c>
    </row>
    <row r="66" customFormat="false" ht="15" hidden="false" customHeight="false" outlineLevel="0" collapsed="false">
      <c r="A66" s="11" t="s">
        <v>195</v>
      </c>
      <c r="C66" s="19" t="n">
        <f aca="false">C21*Inputs!$E$17*6</f>
        <v>7012.5</v>
      </c>
      <c r="D66" s="19" t="n">
        <f aca="false">D21*Inputs!$E$17*6</f>
        <v>10374.7875</v>
      </c>
      <c r="E66" s="19" t="n">
        <f aca="false">E21*Inputs!$E$17*6</f>
        <v>13653.0178125</v>
      </c>
      <c r="F66" s="19" t="n">
        <f aca="false">F21*Inputs!$E$17*6</f>
        <v>16849.2923671875</v>
      </c>
      <c r="G66" s="19" t="n">
        <f aca="false">G21*Inputs!$E$17*6</f>
        <v>19965.6600580078</v>
      </c>
      <c r="H66" s="19" t="n">
        <f aca="false">H21*Inputs!$E$17*6</f>
        <v>23004.1185565576</v>
      </c>
      <c r="I66" s="19" t="n">
        <f aca="false">I21*Inputs!$E$17*6</f>
        <v>25966.6155926437</v>
      </c>
      <c r="J66" s="19" t="n">
        <f aca="false">J21*Inputs!$E$17*6</f>
        <v>28855.0502028276</v>
      </c>
      <c r="K66" s="19" t="n">
        <f aca="false">K21*Inputs!$E$17*6</f>
        <v>31671.2739477569</v>
      </c>
      <c r="L66" s="19" t="n">
        <f aca="false">L21*Inputs!$E$17*6</f>
        <v>34417.092099063</v>
      </c>
      <c r="M66" s="19" t="n">
        <f aca="false">M21*Inputs!$E$17*6</f>
        <v>37094.2647965864</v>
      </c>
      <c r="N66" s="19" t="n">
        <f aca="false">N21*Inputs!$E$17*6</f>
        <v>39704.5081766718</v>
      </c>
      <c r="O66" s="19" t="n">
        <f aca="false">O21*Inputs!$E$17*6</f>
        <v>43231.205872255</v>
      </c>
      <c r="P66" s="19" t="n">
        <f aca="false">P21*Inputs!$E$17*6</f>
        <v>46669.7361254486</v>
      </c>
      <c r="Q66" s="19" t="n">
        <f aca="false">Q21*Inputs!$E$17*6</f>
        <v>50022.3031223124</v>
      </c>
      <c r="R66" s="19" t="n">
        <f aca="false">R21*Inputs!$E$17*6</f>
        <v>53291.0559442546</v>
      </c>
      <c r="S66" s="19" t="n">
        <f aca="false">S21*Inputs!$E$17*6</f>
        <v>56478.0899456482</v>
      </c>
      <c r="T66" s="19" t="n">
        <f aca="false">T21*Inputs!$E$17*6</f>
        <v>59585.448097007</v>
      </c>
      <c r="U66" s="19" t="n">
        <f aca="false">U21*Inputs!$E$17*6</f>
        <v>62615.1222945818</v>
      </c>
      <c r="V66" s="19" t="n">
        <f aca="false">V21*Inputs!$E$17*6</f>
        <v>65569.0546372173</v>
      </c>
      <c r="W66" s="19" t="n">
        <f aca="false">W21*Inputs!$E$17*6</f>
        <v>68449.1386712868</v>
      </c>
      <c r="X66" s="19" t="n">
        <f aca="false">X21*Inputs!$E$17*6</f>
        <v>71257.2206045047</v>
      </c>
      <c r="Y66" s="19" t="n">
        <f aca="false">Y21*Inputs!$E$17*6</f>
        <v>73995.100489392</v>
      </c>
      <c r="Z66" s="19" t="n">
        <f aca="false">Z21*Inputs!$E$17*6</f>
        <v>76664.5333771572</v>
      </c>
      <c r="AA66" s="19" t="n">
        <f aca="false">AA21*Inputs!$E$17*6</f>
        <v>80530.4021723283</v>
      </c>
      <c r="AB66" s="19" t="n">
        <f aca="false">AB21*Inputs!$E$17*6</f>
        <v>84299.6242476201</v>
      </c>
      <c r="AC66" s="19" t="n">
        <f aca="false">AC21*Inputs!$E$17*6</f>
        <v>87974.6157710296</v>
      </c>
      <c r="AD66" s="19" t="n">
        <f aca="false">AD21*Inputs!$E$17*6</f>
        <v>91557.7325063538</v>
      </c>
      <c r="AE66" s="19" t="n">
        <f aca="false">AE21*Inputs!$E$17*6</f>
        <v>95051.271323295</v>
      </c>
      <c r="AF66" s="19" t="n">
        <f aca="false">AF21*Inputs!$E$17*6</f>
        <v>98457.4716698126</v>
      </c>
      <c r="AG66" s="19" t="n">
        <f aca="false">AG21*Inputs!$E$17*6</f>
        <v>101778.517007667</v>
      </c>
      <c r="AH66" s="19" t="n">
        <f aca="false">AH21*Inputs!$E$17*6</f>
        <v>105016.536212076</v>
      </c>
      <c r="AI66" s="19" t="n">
        <f aca="false">AI21*Inputs!$E$17*6</f>
        <v>108173.604936374</v>
      </c>
      <c r="AJ66" s="19" t="n">
        <f aca="false">AJ21*Inputs!$E$17*6</f>
        <v>111251.746942564</v>
      </c>
      <c r="AK66" s="19" t="n">
        <f aca="false">AK21*Inputs!$E$17*6</f>
        <v>114252.9353986</v>
      </c>
      <c r="AL66" s="19" t="n">
        <f aca="false">AL21*Inputs!$E$17*6</f>
        <v>117179.094143235</v>
      </c>
    </row>
    <row r="67" customFormat="false" ht="15" hidden="false" customHeight="false" outlineLevel="0" collapsed="false">
      <c r="A67" s="11" t="s">
        <v>196</v>
      </c>
      <c r="C67" s="19" t="n">
        <f aca="false">C66</f>
        <v>7012.5</v>
      </c>
      <c r="D67" s="19" t="n">
        <f aca="false">D66-C66</f>
        <v>3362.2875</v>
      </c>
      <c r="E67" s="19" t="n">
        <f aca="false">E66-D66</f>
        <v>3278.2303125</v>
      </c>
      <c r="F67" s="19" t="n">
        <f aca="false">F66-E66</f>
        <v>3196.2745546875</v>
      </c>
      <c r="G67" s="19" t="n">
        <f aca="false">G66-F66</f>
        <v>3116.36769082031</v>
      </c>
      <c r="H67" s="19" t="n">
        <f aca="false">H66-G66</f>
        <v>3038.45849854981</v>
      </c>
      <c r="I67" s="19" t="n">
        <f aca="false">I66-H66</f>
        <v>2962.49703608606</v>
      </c>
      <c r="J67" s="19" t="n">
        <f aca="false">J66-I66</f>
        <v>2888.43461018391</v>
      </c>
      <c r="K67" s="19" t="n">
        <f aca="false">K66-J66</f>
        <v>2816.22374492931</v>
      </c>
      <c r="L67" s="19" t="n">
        <f aca="false">L66-K66</f>
        <v>2745.81815130608</v>
      </c>
      <c r="M67" s="19" t="n">
        <f aca="false">M66-L66</f>
        <v>2677.17269752342</v>
      </c>
      <c r="N67" s="19" t="n">
        <f aca="false">N66-M66</f>
        <v>2610.24338008535</v>
      </c>
      <c r="O67" s="19" t="n">
        <f aca="false">O66-N66</f>
        <v>3526.69769558321</v>
      </c>
      <c r="P67" s="19" t="n">
        <f aca="false">P66-O66</f>
        <v>3438.53025319362</v>
      </c>
      <c r="Q67" s="19" t="n">
        <f aca="false">Q66-P66</f>
        <v>3352.56699686379</v>
      </c>
      <c r="R67" s="19" t="n">
        <f aca="false">R66-Q66</f>
        <v>3268.75282194219</v>
      </c>
      <c r="S67" s="19" t="n">
        <f aca="false">S66-R66</f>
        <v>3187.03400139364</v>
      </c>
      <c r="T67" s="19" t="n">
        <f aca="false">T66-S66</f>
        <v>3107.3581513588</v>
      </c>
      <c r="U67" s="19" t="n">
        <f aca="false">U66-T66</f>
        <v>3029.67419757482</v>
      </c>
      <c r="V67" s="19" t="n">
        <f aca="false">V66-U66</f>
        <v>2953.93234263546</v>
      </c>
      <c r="W67" s="19" t="n">
        <f aca="false">W66-V66</f>
        <v>2880.08403406957</v>
      </c>
      <c r="X67" s="19" t="n">
        <f aca="false">X66-W66</f>
        <v>2808.08193321782</v>
      </c>
      <c r="Y67" s="19" t="n">
        <f aca="false">Y66-X66</f>
        <v>2737.87988488737</v>
      </c>
      <c r="Z67" s="19" t="n">
        <f aca="false">Z66-Y66</f>
        <v>2669.4328877652</v>
      </c>
      <c r="AA67" s="19" t="n">
        <f aca="false">AA66-Z66</f>
        <v>3865.86879517106</v>
      </c>
      <c r="AB67" s="19" t="n">
        <f aca="false">AB66-AA66</f>
        <v>3769.22207529178</v>
      </c>
      <c r="AC67" s="19" t="n">
        <f aca="false">AC66-AB66</f>
        <v>3674.99152340948</v>
      </c>
      <c r="AD67" s="19" t="n">
        <f aca="false">AD66-AC66</f>
        <v>3583.11673532426</v>
      </c>
      <c r="AE67" s="19" t="n">
        <f aca="false">AE66-AD66</f>
        <v>3493.53881694116</v>
      </c>
      <c r="AF67" s="19" t="n">
        <f aca="false">AF66-AE66</f>
        <v>3406.20034651762</v>
      </c>
      <c r="AG67" s="19" t="n">
        <f aca="false">AG66-AF66</f>
        <v>3321.04533785467</v>
      </c>
      <c r="AH67" s="19" t="n">
        <f aca="false">AH66-AG66</f>
        <v>3238.01920440832</v>
      </c>
      <c r="AI67" s="19" t="n">
        <f aca="false">AI66-AH66</f>
        <v>3157.06872429809</v>
      </c>
      <c r="AJ67" s="19" t="n">
        <f aca="false">AJ66-AI66</f>
        <v>3078.14200619064</v>
      </c>
      <c r="AK67" s="19" t="n">
        <f aca="false">AK66-AJ66</f>
        <v>3001.18845603586</v>
      </c>
      <c r="AL67" s="19" t="n">
        <f aca="false">AL66-AK66</f>
        <v>2926.158744635</v>
      </c>
    </row>
    <row r="69" customFormat="false" ht="15" hidden="false" customHeight="false" outlineLevel="0" collapsed="false">
      <c r="A69" s="7" t="s">
        <v>197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customFormat="false" ht="15" hidden="false" customHeight="false" outlineLevel="0" collapsed="false">
      <c r="A70" s="4" t="s">
        <v>198</v>
      </c>
      <c r="C70" s="15" t="n">
        <f aca="false">C44-C49+C63+C64+C65+C67</f>
        <v>-64465.1041666667</v>
      </c>
      <c r="D70" s="15" t="n">
        <f aca="false">D44-D49+D63+D64+D65+D67</f>
        <v>-65545.5460069444</v>
      </c>
      <c r="E70" s="15" t="n">
        <f aca="false">E44-E49+E63+E64+E65+E67</f>
        <v>-63191.5685234375</v>
      </c>
      <c r="F70" s="15" t="n">
        <f aca="false">F44-F49+F63+F64+F65+F67</f>
        <v>-60896.1560309071</v>
      </c>
      <c r="G70" s="15" t="n">
        <f aca="false">G44-G49+G63+G64+G65+G67</f>
        <v>-58657.8529379622</v>
      </c>
      <c r="H70" s="15" t="n">
        <f aca="false">H44-H49+H63+H64+H65+H67</f>
        <v>-56475.239786995</v>
      </c>
      <c r="I70" s="15" t="n">
        <f aca="false">I44-I49+I63+I64+I65+I67</f>
        <v>-54346.9323585164</v>
      </c>
      <c r="J70" s="15" t="n">
        <f aca="false">J44-J49+J63+J64+J65+J67</f>
        <v>-52271.5807976527</v>
      </c>
      <c r="K70" s="15" t="n">
        <f aca="false">K44-K49+K63+K64+K65+K67</f>
        <v>-50247.8687622566</v>
      </c>
      <c r="L70" s="15" t="n">
        <f aca="false">L44-L49+L63+L64+L65+L67</f>
        <v>-48274.5125920979</v>
      </c>
      <c r="M70" s="15" t="n">
        <f aca="false">M44-M49+M63+M64+M65+M67</f>
        <v>-46350.2604986151</v>
      </c>
      <c r="N70" s="15" t="n">
        <f aca="false">N44-N49+N63+N64+N65+N67</f>
        <v>-44473.8917747187</v>
      </c>
      <c r="O70" s="15" t="n">
        <f aca="false">O44-O49+O63+O64+O65+O67</f>
        <v>-77951.6339574849</v>
      </c>
      <c r="P70" s="15" t="n">
        <f aca="false">P44-P49+P63+P64+P65+P67</f>
        <v>-75498.6973838123</v>
      </c>
      <c r="Q70" s="15" t="n">
        <f aca="false">Q44-Q49+Q63+Q64+Q65+Q67</f>
        <v>-73086.7308042236</v>
      </c>
      <c r="R70" s="15" t="n">
        <f aca="false">R44-R49+R63+R64+R65+R67</f>
        <v>-70734.7955461411</v>
      </c>
      <c r="S70" s="15" t="n">
        <f aca="false">S44-S49+S63+S64+S65+S67</f>
        <v>-68441.3988618166</v>
      </c>
      <c r="T70" s="15" t="n">
        <f aca="false">T44-T49+T63+T64+T65+T67</f>
        <v>-66205.085081137</v>
      </c>
      <c r="U70" s="15" t="n">
        <f aca="false">U44-U49+U63+U64+U65+U67</f>
        <v>-64024.4346919152</v>
      </c>
      <c r="V70" s="15" t="n">
        <f aca="false">V44-V49+V63+V64+V65+V67</f>
        <v>-61898.0634429563</v>
      </c>
      <c r="W70" s="15" t="n">
        <f aca="false">W44-W49+W63+W64+W65+W67</f>
        <v>-59824.6214693379</v>
      </c>
      <c r="X70" s="15" t="n">
        <f aca="false">X44-X49+X63+X64+X65+X67</f>
        <v>-57802.7924393529</v>
      </c>
      <c r="Y70" s="15" t="n">
        <f aca="false">Y44-Y49+Y63+Y64+Y65+Y67</f>
        <v>-55831.2927225818</v>
      </c>
      <c r="Z70" s="15" t="n">
        <f aca="false">Z44-Z49+Z63+Z64+Z65+Z67</f>
        <v>-53908.8705785703</v>
      </c>
      <c r="AA70" s="15" t="n">
        <f aca="false">AA44-AA49+AA63+AA64+AA65+AA67</f>
        <v>-106872.332341004</v>
      </c>
      <c r="AB70" s="15" t="n">
        <f aca="false">AB44-AB49+AB63+AB64+AB65+AB67</f>
        <v>-104183.634043166</v>
      </c>
      <c r="AC70" s="15" t="n">
        <f aca="false">AC44-AC49+AC63+AC64+AC65+AC67</f>
        <v>-101535.775444044</v>
      </c>
      <c r="AD70" s="15" t="n">
        <f aca="false">AD44-AD49+AD63+AD64+AD65+AD67</f>
        <v>-98953.8393444263</v>
      </c>
      <c r="AE70" s="15" t="n">
        <f aca="false">AE44-AE49+AE63+AE64+AE65+AE67</f>
        <v>-96436.1859007883</v>
      </c>
      <c r="AF70" s="15" t="n">
        <f aca="false">AF44-AF49+AF63+AF64+AF65+AF67</f>
        <v>-93981.216019126</v>
      </c>
      <c r="AG70" s="15" t="n">
        <f aca="false">AG44-AG49+AG63+AG64+AG65+AG67</f>
        <v>-91587.3703436136</v>
      </c>
      <c r="AH70" s="15" t="n">
        <f aca="false">AH44-AH49+AH63+AH64+AH65+AH67</f>
        <v>-89253.1282703241</v>
      </c>
      <c r="AI70" s="15" t="n">
        <f aca="false">AI44-AI49+AI63+AI64+AI65+AI67</f>
        <v>-86977.0069853917</v>
      </c>
      <c r="AJ70" s="15" t="n">
        <f aca="false">AJ44-AJ49+AJ63+AJ64+AJ65+AJ67</f>
        <v>-84757.5605270119</v>
      </c>
      <c r="AK70" s="15" t="n">
        <f aca="false">AK44-AK49+AK63+AK64+AK65+AK67</f>
        <v>-82593.378870688</v>
      </c>
      <c r="AL70" s="15" t="n">
        <f aca="false">AL44-AL49+AL63+AL64+AL65+AL67</f>
        <v>-80483.0870371505</v>
      </c>
    </row>
    <row r="71" customFormat="false" ht="15" hidden="false" customHeight="false" outlineLevel="0" collapsed="false">
      <c r="A71" s="11" t="s">
        <v>199</v>
      </c>
      <c r="C71" s="19" t="n">
        <f aca="false">-C47</f>
        <v>-20000</v>
      </c>
      <c r="D71" s="19" t="n">
        <f aca="false">-D47</f>
        <v>-0</v>
      </c>
      <c r="E71" s="19" t="n">
        <f aca="false">-E47</f>
        <v>-0</v>
      </c>
      <c r="F71" s="19" t="n">
        <f aca="false">-F47</f>
        <v>-0</v>
      </c>
      <c r="G71" s="19" t="n">
        <f aca="false">-G47</f>
        <v>-0</v>
      </c>
      <c r="H71" s="19" t="n">
        <f aca="false">-H47</f>
        <v>-0</v>
      </c>
      <c r="I71" s="19" t="n">
        <f aca="false">-I47</f>
        <v>-0</v>
      </c>
      <c r="J71" s="19" t="n">
        <f aca="false">-J47</f>
        <v>-0</v>
      </c>
      <c r="K71" s="19" t="n">
        <f aca="false">-K47</f>
        <v>-0</v>
      </c>
      <c r="L71" s="19" t="n">
        <f aca="false">-L47</f>
        <v>-0</v>
      </c>
      <c r="M71" s="19" t="n">
        <f aca="false">-M47</f>
        <v>-0</v>
      </c>
      <c r="N71" s="19" t="n">
        <f aca="false">-N47</f>
        <v>-0</v>
      </c>
      <c r="O71" s="19" t="n">
        <f aca="false">-O47</f>
        <v>-0</v>
      </c>
      <c r="P71" s="19" t="n">
        <f aca="false">-P47</f>
        <v>-0</v>
      </c>
      <c r="Q71" s="19" t="n">
        <f aca="false">-Q47</f>
        <v>-0</v>
      </c>
      <c r="R71" s="19" t="n">
        <f aca="false">-R47</f>
        <v>-0</v>
      </c>
      <c r="S71" s="19" t="n">
        <f aca="false">-S47</f>
        <v>-0</v>
      </c>
      <c r="T71" s="19" t="n">
        <f aca="false">-T47</f>
        <v>-0</v>
      </c>
      <c r="U71" s="19" t="n">
        <f aca="false">-U47</f>
        <v>-0</v>
      </c>
      <c r="V71" s="19" t="n">
        <f aca="false">-V47</f>
        <v>-0</v>
      </c>
      <c r="W71" s="19" t="n">
        <f aca="false">-W47</f>
        <v>-0</v>
      </c>
      <c r="X71" s="19" t="n">
        <f aca="false">-X47</f>
        <v>-0</v>
      </c>
      <c r="Y71" s="19" t="n">
        <f aca="false">-Y47</f>
        <v>-0</v>
      </c>
      <c r="Z71" s="19" t="n">
        <f aca="false">-Z47</f>
        <v>-0</v>
      </c>
      <c r="AA71" s="19" t="n">
        <f aca="false">-AA47</f>
        <v>-0</v>
      </c>
      <c r="AB71" s="19" t="n">
        <f aca="false">-AB47</f>
        <v>-0</v>
      </c>
      <c r="AC71" s="19" t="n">
        <f aca="false">-AC47</f>
        <v>-0</v>
      </c>
      <c r="AD71" s="19" t="n">
        <f aca="false">-AD47</f>
        <v>-0</v>
      </c>
      <c r="AE71" s="19" t="n">
        <f aca="false">-AE47</f>
        <v>-0</v>
      </c>
      <c r="AF71" s="19" t="n">
        <f aca="false">-AF47</f>
        <v>-0</v>
      </c>
      <c r="AG71" s="19" t="n">
        <f aca="false">-AG47</f>
        <v>-0</v>
      </c>
      <c r="AH71" s="19" t="n">
        <f aca="false">-AH47</f>
        <v>-0</v>
      </c>
      <c r="AI71" s="19" t="n">
        <f aca="false">-AI47</f>
        <v>-0</v>
      </c>
      <c r="AJ71" s="19" t="n">
        <f aca="false">-AJ47</f>
        <v>-0</v>
      </c>
      <c r="AK71" s="19" t="n">
        <f aca="false">-AK47</f>
        <v>-0</v>
      </c>
      <c r="AL71" s="19" t="n">
        <f aca="false">-AL47</f>
        <v>-0</v>
      </c>
    </row>
    <row r="72" customFormat="false" ht="15" hidden="false" customHeight="false" outlineLevel="0" collapsed="false">
      <c r="A72" s="11" t="s">
        <v>200</v>
      </c>
      <c r="C72" s="19" t="n">
        <f aca="false">IF(C$4=1,Inputs!$E$46,0)</f>
        <v>3000000</v>
      </c>
      <c r="D72" s="19" t="n">
        <f aca="false">IF(D$4=1,Inputs!$E$46,0)</f>
        <v>0</v>
      </c>
      <c r="E72" s="19" t="n">
        <f aca="false">IF(E$4=1,Inputs!$E$46,0)</f>
        <v>0</v>
      </c>
      <c r="F72" s="19" t="n">
        <f aca="false">IF(F$4=1,Inputs!$E$46,0)</f>
        <v>0</v>
      </c>
      <c r="G72" s="19" t="n">
        <f aca="false">IF(G$4=1,Inputs!$E$46,0)</f>
        <v>0</v>
      </c>
      <c r="H72" s="19" t="n">
        <f aca="false">IF(H$4=1,Inputs!$E$46,0)</f>
        <v>0</v>
      </c>
      <c r="I72" s="19" t="n">
        <f aca="false">IF(I$4=1,Inputs!$E$46,0)</f>
        <v>0</v>
      </c>
      <c r="J72" s="19" t="n">
        <f aca="false">IF(J$4=1,Inputs!$E$46,0)</f>
        <v>0</v>
      </c>
      <c r="K72" s="19" t="n">
        <f aca="false">IF(K$4=1,Inputs!$E$46,0)</f>
        <v>0</v>
      </c>
      <c r="L72" s="19" t="n">
        <f aca="false">IF(L$4=1,Inputs!$E$46,0)</f>
        <v>0</v>
      </c>
      <c r="M72" s="19" t="n">
        <f aca="false">IF(M$4=1,Inputs!$E$46,0)</f>
        <v>0</v>
      </c>
      <c r="N72" s="19" t="n">
        <f aca="false">IF(N$4=1,Inputs!$E$46,0)</f>
        <v>0</v>
      </c>
      <c r="O72" s="19" t="n">
        <f aca="false">IF(O$4=1,Inputs!$E$46,0)</f>
        <v>0</v>
      </c>
      <c r="P72" s="19" t="n">
        <f aca="false">IF(P$4=1,Inputs!$E$46,0)</f>
        <v>0</v>
      </c>
      <c r="Q72" s="19" t="n">
        <f aca="false">IF(Q$4=1,Inputs!$E$46,0)</f>
        <v>0</v>
      </c>
      <c r="R72" s="19" t="n">
        <f aca="false">IF(R$4=1,Inputs!$E$46,0)</f>
        <v>0</v>
      </c>
      <c r="S72" s="19" t="n">
        <f aca="false">IF(S$4=1,Inputs!$E$46,0)</f>
        <v>0</v>
      </c>
      <c r="T72" s="19" t="n">
        <f aca="false">IF(T$4=1,Inputs!$E$46,0)</f>
        <v>0</v>
      </c>
      <c r="U72" s="19" t="n">
        <f aca="false">IF(U$4=1,Inputs!$E$46,0)</f>
        <v>0</v>
      </c>
      <c r="V72" s="19" t="n">
        <f aca="false">IF(V$4=1,Inputs!$E$46,0)</f>
        <v>0</v>
      </c>
      <c r="W72" s="19" t="n">
        <f aca="false">IF(W$4=1,Inputs!$E$46,0)</f>
        <v>0</v>
      </c>
      <c r="X72" s="19" t="n">
        <f aca="false">IF(X$4=1,Inputs!$E$46,0)</f>
        <v>0</v>
      </c>
      <c r="Y72" s="19" t="n">
        <f aca="false">IF(Y$4=1,Inputs!$E$46,0)</f>
        <v>0</v>
      </c>
      <c r="Z72" s="19" t="n">
        <f aca="false">IF(Z$4=1,Inputs!$E$46,0)</f>
        <v>0</v>
      </c>
      <c r="AA72" s="19" t="n">
        <f aca="false">IF(AA$4=1,Inputs!$E$46,0)</f>
        <v>0</v>
      </c>
      <c r="AB72" s="19" t="n">
        <f aca="false">IF(AB$4=1,Inputs!$E$46,0)</f>
        <v>0</v>
      </c>
      <c r="AC72" s="19" t="n">
        <f aca="false">IF(AC$4=1,Inputs!$E$46,0)</f>
        <v>0</v>
      </c>
      <c r="AD72" s="19" t="n">
        <f aca="false">IF(AD$4=1,Inputs!$E$46,0)</f>
        <v>0</v>
      </c>
      <c r="AE72" s="19" t="n">
        <f aca="false">IF(AE$4=1,Inputs!$E$46,0)</f>
        <v>0</v>
      </c>
      <c r="AF72" s="19" t="n">
        <f aca="false">IF(AF$4=1,Inputs!$E$46,0)</f>
        <v>0</v>
      </c>
      <c r="AG72" s="19" t="n">
        <f aca="false">IF(AG$4=1,Inputs!$E$46,0)</f>
        <v>0</v>
      </c>
      <c r="AH72" s="19" t="n">
        <f aca="false">IF(AH$4=1,Inputs!$E$46,0)</f>
        <v>0</v>
      </c>
      <c r="AI72" s="19" t="n">
        <f aca="false">IF(AI$4=1,Inputs!$E$46,0)</f>
        <v>0</v>
      </c>
      <c r="AJ72" s="19" t="n">
        <f aca="false">IF(AJ$4=1,Inputs!$E$46,0)</f>
        <v>0</v>
      </c>
      <c r="AK72" s="19" t="n">
        <f aca="false">IF(AK$4=1,Inputs!$E$46,0)</f>
        <v>0</v>
      </c>
      <c r="AL72" s="19" t="n">
        <f aca="false">IF(AL$4=1,Inputs!$E$46,0)</f>
        <v>0</v>
      </c>
    </row>
    <row r="73" customFormat="false" ht="15" hidden="false" customHeight="false" outlineLevel="0" collapsed="false">
      <c r="A73" s="11" t="s">
        <v>201</v>
      </c>
      <c r="C73" s="19" t="n">
        <f aca="false">C72+C55+C56</f>
        <v>3000000</v>
      </c>
      <c r="D73" s="19" t="n">
        <f aca="false">D72+D55+D56</f>
        <v>0</v>
      </c>
      <c r="E73" s="19" t="n">
        <f aca="false">E72+E55+E56</f>
        <v>0</v>
      </c>
      <c r="F73" s="19" t="n">
        <f aca="false">F72+F55+F56</f>
        <v>0</v>
      </c>
      <c r="G73" s="19" t="n">
        <f aca="false">G72+G55+G56</f>
        <v>0</v>
      </c>
      <c r="H73" s="19" t="n">
        <f aca="false">H72+H55+H56</f>
        <v>0</v>
      </c>
      <c r="I73" s="19" t="n">
        <f aca="false">I72+I55+I56</f>
        <v>0</v>
      </c>
      <c r="J73" s="19" t="n">
        <f aca="false">J72+J55+J56</f>
        <v>0</v>
      </c>
      <c r="K73" s="19" t="n">
        <f aca="false">K72+K55+K56</f>
        <v>0</v>
      </c>
      <c r="L73" s="19" t="n">
        <f aca="false">L72+L55+L56</f>
        <v>0</v>
      </c>
      <c r="M73" s="19" t="n">
        <f aca="false">M72+M55+M56</f>
        <v>0</v>
      </c>
      <c r="N73" s="19" t="n">
        <f aca="false">N72+N55+N56</f>
        <v>0</v>
      </c>
      <c r="O73" s="19" t="n">
        <f aca="false">O72+O55+O56</f>
        <v>0</v>
      </c>
      <c r="P73" s="19" t="n">
        <f aca="false">P72+P55+P56</f>
        <v>0</v>
      </c>
      <c r="Q73" s="19" t="n">
        <f aca="false">Q72+Q55+Q56</f>
        <v>0</v>
      </c>
      <c r="R73" s="19" t="n">
        <f aca="false">R72+R55+R56</f>
        <v>0</v>
      </c>
      <c r="S73" s="19" t="n">
        <f aca="false">S72+S55+S56</f>
        <v>0</v>
      </c>
      <c r="T73" s="19" t="n">
        <f aca="false">T72+T55+T56</f>
        <v>0</v>
      </c>
      <c r="U73" s="19" t="n">
        <f aca="false">U72+U55+U56</f>
        <v>0</v>
      </c>
      <c r="V73" s="19" t="n">
        <f aca="false">V72+V55+V56</f>
        <v>0</v>
      </c>
      <c r="W73" s="19" t="n">
        <f aca="false">W72+W55+W56</f>
        <v>0</v>
      </c>
      <c r="X73" s="19" t="n">
        <f aca="false">X72+X55+X56</f>
        <v>0</v>
      </c>
      <c r="Y73" s="19" t="n">
        <f aca="false">Y72+Y55+Y56</f>
        <v>0</v>
      </c>
      <c r="Z73" s="19" t="n">
        <f aca="false">Z72+Z55+Z56</f>
        <v>0</v>
      </c>
      <c r="AA73" s="19" t="n">
        <f aca="false">AA72+AA55+AA56</f>
        <v>0</v>
      </c>
      <c r="AB73" s="19" t="n">
        <f aca="false">AB72+AB55+AB56</f>
        <v>0</v>
      </c>
      <c r="AC73" s="19" t="n">
        <f aca="false">AC72+AC55+AC56</f>
        <v>0</v>
      </c>
      <c r="AD73" s="19" t="n">
        <f aca="false">AD72+AD55+AD56</f>
        <v>0</v>
      </c>
      <c r="AE73" s="19" t="n">
        <f aca="false">AE72+AE55+AE56</f>
        <v>0</v>
      </c>
      <c r="AF73" s="19" t="n">
        <f aca="false">AF72+AF55+AF56</f>
        <v>0</v>
      </c>
      <c r="AG73" s="19" t="n">
        <f aca="false">AG72+AG55+AG56</f>
        <v>0</v>
      </c>
      <c r="AH73" s="19" t="n">
        <f aca="false">AH72+AH55+AH56</f>
        <v>0</v>
      </c>
      <c r="AI73" s="19" t="n">
        <f aca="false">AI72+AI55+AI56</f>
        <v>0</v>
      </c>
      <c r="AJ73" s="19" t="n">
        <f aca="false">AJ72+AJ55+AJ56</f>
        <v>0</v>
      </c>
      <c r="AK73" s="19" t="n">
        <f aca="false">AK72+AK55+AK56</f>
        <v>0</v>
      </c>
      <c r="AL73" s="19" t="n">
        <f aca="false">AL72+AL55+AL56</f>
        <v>0</v>
      </c>
    </row>
    <row r="74" customFormat="false" ht="15" hidden="false" customHeight="false" outlineLevel="0" collapsed="false">
      <c r="A74" s="4" t="s">
        <v>202</v>
      </c>
      <c r="C74" s="36" t="n">
        <f aca="false">C70+C71+C73</f>
        <v>2915534.89583333</v>
      </c>
      <c r="D74" s="36" t="n">
        <f aca="false">D70+D71+D73</f>
        <v>-65545.5460069444</v>
      </c>
      <c r="E74" s="36" t="n">
        <f aca="false">E70+E71+E73</f>
        <v>-63191.5685234375</v>
      </c>
      <c r="F74" s="36" t="n">
        <f aca="false">F70+F71+F73</f>
        <v>-60896.1560309071</v>
      </c>
      <c r="G74" s="36" t="n">
        <f aca="false">G70+G71+G73</f>
        <v>-58657.8529379622</v>
      </c>
      <c r="H74" s="36" t="n">
        <f aca="false">H70+H71+H73</f>
        <v>-56475.239786995</v>
      </c>
      <c r="I74" s="36" t="n">
        <f aca="false">I70+I71+I73</f>
        <v>-54346.9323585164</v>
      </c>
      <c r="J74" s="36" t="n">
        <f aca="false">J70+J71+J73</f>
        <v>-52271.5807976527</v>
      </c>
      <c r="K74" s="36" t="n">
        <f aca="false">K70+K71+K73</f>
        <v>-50247.8687622566</v>
      </c>
      <c r="L74" s="36" t="n">
        <f aca="false">L70+L71+L73</f>
        <v>-48274.5125920979</v>
      </c>
      <c r="M74" s="36" t="n">
        <f aca="false">M70+M71+M73</f>
        <v>-46350.2604986151</v>
      </c>
      <c r="N74" s="36" t="n">
        <f aca="false">N70+N71+N73</f>
        <v>-44473.8917747187</v>
      </c>
      <c r="O74" s="36" t="n">
        <f aca="false">O70+O71+O73</f>
        <v>-77951.6339574849</v>
      </c>
      <c r="P74" s="36" t="n">
        <f aca="false">P70+P71+P73</f>
        <v>-75498.6973838123</v>
      </c>
      <c r="Q74" s="36" t="n">
        <f aca="false">Q70+Q71+Q73</f>
        <v>-73086.7308042236</v>
      </c>
      <c r="R74" s="36" t="n">
        <f aca="false">R70+R71+R73</f>
        <v>-70734.7955461411</v>
      </c>
      <c r="S74" s="36" t="n">
        <f aca="false">S70+S71+S73</f>
        <v>-68441.3988618166</v>
      </c>
      <c r="T74" s="36" t="n">
        <f aca="false">T70+T71+T73</f>
        <v>-66205.085081137</v>
      </c>
      <c r="U74" s="36" t="n">
        <f aca="false">U70+U71+U73</f>
        <v>-64024.4346919152</v>
      </c>
      <c r="V74" s="36" t="n">
        <f aca="false">V70+V71+V73</f>
        <v>-61898.0634429563</v>
      </c>
      <c r="W74" s="36" t="n">
        <f aca="false">W70+W71+W73</f>
        <v>-59824.6214693379</v>
      </c>
      <c r="X74" s="36" t="n">
        <f aca="false">X70+X71+X73</f>
        <v>-57802.7924393529</v>
      </c>
      <c r="Y74" s="36" t="n">
        <f aca="false">Y70+Y71+Y73</f>
        <v>-55831.2927225818</v>
      </c>
      <c r="Z74" s="36" t="n">
        <f aca="false">Z70+Z71+Z73</f>
        <v>-53908.8705785703</v>
      </c>
      <c r="AA74" s="36" t="n">
        <f aca="false">AA70+AA71+AA73</f>
        <v>-106872.332341004</v>
      </c>
      <c r="AB74" s="36" t="n">
        <f aca="false">AB70+AB71+AB73</f>
        <v>-104183.634043166</v>
      </c>
      <c r="AC74" s="36" t="n">
        <f aca="false">AC70+AC71+AC73</f>
        <v>-101535.775444044</v>
      </c>
      <c r="AD74" s="36" t="n">
        <f aca="false">AD70+AD71+AD73</f>
        <v>-98953.8393444263</v>
      </c>
      <c r="AE74" s="36" t="n">
        <f aca="false">AE70+AE71+AE73</f>
        <v>-96436.1859007883</v>
      </c>
      <c r="AF74" s="36" t="n">
        <f aca="false">AF70+AF71+AF73</f>
        <v>-93981.216019126</v>
      </c>
      <c r="AG74" s="36" t="n">
        <f aca="false">AG70+AG71+AG73</f>
        <v>-91587.3703436136</v>
      </c>
      <c r="AH74" s="36" t="n">
        <f aca="false">AH70+AH71+AH73</f>
        <v>-89253.1282703241</v>
      </c>
      <c r="AI74" s="36" t="n">
        <f aca="false">AI70+AI71+AI73</f>
        <v>-86977.0069853917</v>
      </c>
      <c r="AJ74" s="36" t="n">
        <f aca="false">AJ70+AJ71+AJ73</f>
        <v>-84757.5605270119</v>
      </c>
      <c r="AK74" s="36" t="n">
        <f aca="false">AK70+AK71+AK73</f>
        <v>-82593.378870688</v>
      </c>
      <c r="AL74" s="36" t="n">
        <f aca="false">AL70+AL71+AL73</f>
        <v>-80483.0870371505</v>
      </c>
    </row>
    <row r="75" customFormat="false" ht="15" hidden="false" customHeight="false" outlineLevel="0" collapsed="false">
      <c r="A75" s="11" t="s">
        <v>203</v>
      </c>
      <c r="C75" s="19" t="n">
        <f aca="false">0</f>
        <v>0</v>
      </c>
      <c r="D75" s="19" t="n">
        <f aca="false">C76</f>
        <v>2915534.89583333</v>
      </c>
      <c r="E75" s="19" t="n">
        <f aca="false">D76</f>
        <v>2849989.34982639</v>
      </c>
      <c r="F75" s="19" t="n">
        <f aca="false">E76</f>
        <v>2786797.78130295</v>
      </c>
      <c r="G75" s="19" t="n">
        <f aca="false">F76</f>
        <v>2725901.62527204</v>
      </c>
      <c r="H75" s="19" t="n">
        <f aca="false">G76</f>
        <v>2667243.77233408</v>
      </c>
      <c r="I75" s="19" t="n">
        <f aca="false">H76</f>
        <v>2610768.53254709</v>
      </c>
      <c r="J75" s="19" t="n">
        <f aca="false">I76</f>
        <v>2556421.60018857</v>
      </c>
      <c r="K75" s="19" t="n">
        <f aca="false">J76</f>
        <v>2504150.01939092</v>
      </c>
      <c r="L75" s="19" t="n">
        <f aca="false">K76</f>
        <v>2453902.15062866</v>
      </c>
      <c r="M75" s="19" t="n">
        <f aca="false">L76</f>
        <v>2405627.63803656</v>
      </c>
      <c r="N75" s="19" t="n">
        <f aca="false">M76</f>
        <v>2359277.37753795</v>
      </c>
      <c r="O75" s="19" t="n">
        <f aca="false">N76</f>
        <v>2314803.48576323</v>
      </c>
      <c r="P75" s="19" t="n">
        <f aca="false">O76</f>
        <v>2236851.85180574</v>
      </c>
      <c r="Q75" s="19" t="n">
        <f aca="false">P76</f>
        <v>2161353.15442193</v>
      </c>
      <c r="R75" s="19" t="n">
        <f aca="false">Q76</f>
        <v>2088266.42361771</v>
      </c>
      <c r="S75" s="19" t="n">
        <f aca="false">R76</f>
        <v>2017531.62807157</v>
      </c>
      <c r="T75" s="19" t="n">
        <f aca="false">S76</f>
        <v>1949090.22920975</v>
      </c>
      <c r="U75" s="19" t="n">
        <f aca="false">T76</f>
        <v>1882885.14412861</v>
      </c>
      <c r="V75" s="19" t="n">
        <f aca="false">U76</f>
        <v>1818860.7094367</v>
      </c>
      <c r="W75" s="19" t="n">
        <f aca="false">V76</f>
        <v>1756962.64599374</v>
      </c>
      <c r="X75" s="19" t="n">
        <f aca="false">W76</f>
        <v>1697138.02452441</v>
      </c>
      <c r="Y75" s="19" t="n">
        <f aca="false">X76</f>
        <v>1639335.23208505</v>
      </c>
      <c r="Z75" s="19" t="n">
        <f aca="false">Y76</f>
        <v>1583503.93936247</v>
      </c>
      <c r="AA75" s="19" t="n">
        <f aca="false">Z76</f>
        <v>1529595.0687839</v>
      </c>
      <c r="AB75" s="19" t="n">
        <f aca="false">AA76</f>
        <v>1422722.7364429</v>
      </c>
      <c r="AC75" s="19" t="n">
        <f aca="false">AB76</f>
        <v>1318539.10239973</v>
      </c>
      <c r="AD75" s="19" t="n">
        <f aca="false">AC76</f>
        <v>1217003.32695569</v>
      </c>
      <c r="AE75" s="19" t="n">
        <f aca="false">AD76</f>
        <v>1118049.48761126</v>
      </c>
      <c r="AF75" s="19" t="n">
        <f aca="false">AE76</f>
        <v>1021613.30171047</v>
      </c>
      <c r="AG75" s="19" t="n">
        <f aca="false">AF76</f>
        <v>927632.085691346</v>
      </c>
      <c r="AH75" s="19" t="n">
        <f aca="false">AG76</f>
        <v>836044.715347732</v>
      </c>
      <c r="AI75" s="19" t="n">
        <f aca="false">AH76</f>
        <v>746791.587077408</v>
      </c>
      <c r="AJ75" s="19" t="n">
        <f aca="false">AI76</f>
        <v>659814.580092016</v>
      </c>
      <c r="AK75" s="19" t="n">
        <f aca="false">AJ76</f>
        <v>575057.019565004</v>
      </c>
      <c r="AL75" s="19" t="n">
        <f aca="false">AK76</f>
        <v>492463.640694316</v>
      </c>
    </row>
    <row r="76" customFormat="false" ht="15" hidden="false" customHeight="false" outlineLevel="0" collapsed="false">
      <c r="A76" s="4" t="s">
        <v>204</v>
      </c>
      <c r="C76" s="36" t="n">
        <f aca="false">C75+C74</f>
        <v>2915534.89583333</v>
      </c>
      <c r="D76" s="36" t="n">
        <f aca="false">D75+D74</f>
        <v>2849989.34982639</v>
      </c>
      <c r="E76" s="36" t="n">
        <f aca="false">E75+E74</f>
        <v>2786797.78130295</v>
      </c>
      <c r="F76" s="36" t="n">
        <f aca="false">F75+F74</f>
        <v>2725901.62527204</v>
      </c>
      <c r="G76" s="36" t="n">
        <f aca="false">G75+G74</f>
        <v>2667243.77233408</v>
      </c>
      <c r="H76" s="36" t="n">
        <f aca="false">H75+H74</f>
        <v>2610768.53254709</v>
      </c>
      <c r="I76" s="36" t="n">
        <f aca="false">I75+I74</f>
        <v>2556421.60018857</v>
      </c>
      <c r="J76" s="36" t="n">
        <f aca="false">J75+J74</f>
        <v>2504150.01939092</v>
      </c>
      <c r="K76" s="36" t="n">
        <f aca="false">K75+K74</f>
        <v>2453902.15062866</v>
      </c>
      <c r="L76" s="36" t="n">
        <f aca="false">L75+L74</f>
        <v>2405627.63803656</v>
      </c>
      <c r="M76" s="36" t="n">
        <f aca="false">M75+M74</f>
        <v>2359277.37753795</v>
      </c>
      <c r="N76" s="36" t="n">
        <f aca="false">N75+N74</f>
        <v>2314803.48576323</v>
      </c>
      <c r="O76" s="36" t="n">
        <f aca="false">O75+O74</f>
        <v>2236851.85180574</v>
      </c>
      <c r="P76" s="36" t="n">
        <f aca="false">P75+P74</f>
        <v>2161353.15442193</v>
      </c>
      <c r="Q76" s="36" t="n">
        <f aca="false">Q75+Q74</f>
        <v>2088266.42361771</v>
      </c>
      <c r="R76" s="36" t="n">
        <f aca="false">R75+R74</f>
        <v>2017531.62807157</v>
      </c>
      <c r="S76" s="36" t="n">
        <f aca="false">S75+S74</f>
        <v>1949090.22920975</v>
      </c>
      <c r="T76" s="36" t="n">
        <f aca="false">T75+T74</f>
        <v>1882885.14412861</v>
      </c>
      <c r="U76" s="36" t="n">
        <f aca="false">U75+U74</f>
        <v>1818860.7094367</v>
      </c>
      <c r="V76" s="36" t="n">
        <f aca="false">V75+V74</f>
        <v>1756962.64599374</v>
      </c>
      <c r="W76" s="36" t="n">
        <f aca="false">W75+W74</f>
        <v>1697138.02452441</v>
      </c>
      <c r="X76" s="36" t="n">
        <f aca="false">X75+X74</f>
        <v>1639335.23208505</v>
      </c>
      <c r="Y76" s="36" t="n">
        <f aca="false">Y75+Y74</f>
        <v>1583503.93936247</v>
      </c>
      <c r="Z76" s="36" t="n">
        <f aca="false">Z75+Z74</f>
        <v>1529595.0687839</v>
      </c>
      <c r="AA76" s="36" t="n">
        <f aca="false">AA75+AA74</f>
        <v>1422722.7364429</v>
      </c>
      <c r="AB76" s="36" t="n">
        <f aca="false">AB75+AB74</f>
        <v>1318539.10239973</v>
      </c>
      <c r="AC76" s="36" t="n">
        <f aca="false">AC75+AC74</f>
        <v>1217003.32695569</v>
      </c>
      <c r="AD76" s="36" t="n">
        <f aca="false">AD75+AD74</f>
        <v>1118049.48761126</v>
      </c>
      <c r="AE76" s="36" t="n">
        <f aca="false">AE75+AE74</f>
        <v>1021613.30171047</v>
      </c>
      <c r="AF76" s="36" t="n">
        <f aca="false">AF75+AF74</f>
        <v>927632.085691346</v>
      </c>
      <c r="AG76" s="36" t="n">
        <f aca="false">AG75+AG74</f>
        <v>836044.715347732</v>
      </c>
      <c r="AH76" s="36" t="n">
        <f aca="false">AH75+AH74</f>
        <v>746791.587077408</v>
      </c>
      <c r="AI76" s="36" t="n">
        <f aca="false">AI75+AI74</f>
        <v>659814.580092016</v>
      </c>
      <c r="AJ76" s="36" t="n">
        <f aca="false">AJ75+AJ74</f>
        <v>575057.019565004</v>
      </c>
      <c r="AK76" s="36" t="n">
        <f aca="false">AK75+AK74</f>
        <v>492463.640694316</v>
      </c>
      <c r="AL76" s="36" t="n">
        <f aca="false">AL75+AL74</f>
        <v>411980.553657166</v>
      </c>
    </row>
    <row r="77" customFormat="false" ht="15" hidden="false" customHeight="false" outlineLevel="0" collapsed="false">
      <c r="A77" s="17" t="s">
        <v>205</v>
      </c>
      <c r="C77" s="37" t="n">
        <f aca="false">IF(C35&gt;0,1,0)</f>
        <v>0</v>
      </c>
      <c r="D77" s="37" t="n">
        <f aca="false">IF(D35&gt;0,1,0)</f>
        <v>0</v>
      </c>
      <c r="E77" s="37" t="n">
        <f aca="false">IF(E35&gt;0,1,0)</f>
        <v>0</v>
      </c>
      <c r="F77" s="37" t="n">
        <f aca="false">IF(F35&gt;0,1,0)</f>
        <v>0</v>
      </c>
      <c r="G77" s="37" t="n">
        <f aca="false">IF(G35&gt;0,1,0)</f>
        <v>0</v>
      </c>
      <c r="H77" s="37" t="n">
        <f aca="false">IF(H35&gt;0,1,0)</f>
        <v>0</v>
      </c>
      <c r="I77" s="37" t="n">
        <f aca="false">IF(I35&gt;0,1,0)</f>
        <v>0</v>
      </c>
      <c r="J77" s="37" t="n">
        <f aca="false">IF(J35&gt;0,1,0)</f>
        <v>0</v>
      </c>
      <c r="K77" s="37" t="n">
        <f aca="false">IF(K35&gt;0,1,0)</f>
        <v>0</v>
      </c>
      <c r="L77" s="37" t="n">
        <f aca="false">IF(L35&gt;0,1,0)</f>
        <v>0</v>
      </c>
      <c r="M77" s="37" t="n">
        <f aca="false">IF(M35&gt;0,1,0)</f>
        <v>0</v>
      </c>
      <c r="N77" s="37" t="n">
        <f aca="false">IF(N35&gt;0,1,0)</f>
        <v>0</v>
      </c>
      <c r="O77" s="37" t="n">
        <f aca="false">IF(O35&gt;0,1,0)</f>
        <v>0</v>
      </c>
      <c r="P77" s="37" t="n">
        <f aca="false">IF(P35&gt;0,1,0)</f>
        <v>0</v>
      </c>
      <c r="Q77" s="37" t="n">
        <f aca="false">IF(Q35&gt;0,1,0)</f>
        <v>0</v>
      </c>
      <c r="R77" s="37" t="n">
        <f aca="false">IF(R35&gt;0,1,0)</f>
        <v>0</v>
      </c>
      <c r="S77" s="37" t="n">
        <f aca="false">IF(S35&gt;0,1,0)</f>
        <v>0</v>
      </c>
      <c r="T77" s="37" t="n">
        <f aca="false">IF(T35&gt;0,1,0)</f>
        <v>0</v>
      </c>
      <c r="U77" s="37" t="n">
        <f aca="false">IF(U35&gt;0,1,0)</f>
        <v>0</v>
      </c>
      <c r="V77" s="37" t="n">
        <f aca="false">IF(V35&gt;0,1,0)</f>
        <v>0</v>
      </c>
      <c r="W77" s="37" t="n">
        <f aca="false">IF(W35&gt;0,1,0)</f>
        <v>0</v>
      </c>
      <c r="X77" s="37" t="n">
        <f aca="false">IF(X35&gt;0,1,0)</f>
        <v>0</v>
      </c>
      <c r="Y77" s="37" t="n">
        <f aca="false">IF(Y35&gt;0,1,0)</f>
        <v>0</v>
      </c>
      <c r="Z77" s="37" t="n">
        <f aca="false">IF(Z35&gt;0,1,0)</f>
        <v>0</v>
      </c>
      <c r="AA77" s="37" t="n">
        <f aca="false">IF(AA35&gt;0,1,0)</f>
        <v>0</v>
      </c>
      <c r="AB77" s="37" t="n">
        <f aca="false">IF(AB35&gt;0,1,0)</f>
        <v>0</v>
      </c>
      <c r="AC77" s="37" t="n">
        <f aca="false">IF(AC35&gt;0,1,0)</f>
        <v>0</v>
      </c>
      <c r="AD77" s="37" t="n">
        <f aca="false">IF(AD35&gt;0,1,0)</f>
        <v>0</v>
      </c>
      <c r="AE77" s="37" t="n">
        <f aca="false">IF(AE35&gt;0,1,0)</f>
        <v>0</v>
      </c>
      <c r="AF77" s="37" t="n">
        <f aca="false">IF(AF35&gt;0,1,0)</f>
        <v>0</v>
      </c>
      <c r="AG77" s="37" t="n">
        <f aca="false">IF(AG35&gt;0,1,0)</f>
        <v>0</v>
      </c>
      <c r="AH77" s="37" t="n">
        <f aca="false">IF(AH35&gt;0,1,0)</f>
        <v>0</v>
      </c>
      <c r="AI77" s="37" t="n">
        <f aca="false">IF(AI35&gt;0,1,0)</f>
        <v>0</v>
      </c>
      <c r="AJ77" s="37" t="n">
        <f aca="false">IF(AJ35&gt;0,1,0)</f>
        <v>0</v>
      </c>
      <c r="AK77" s="37" t="n">
        <f aca="false">IF(AK35&gt;0,1,0)</f>
        <v>0</v>
      </c>
      <c r="AL77" s="37" t="n">
        <f aca="false">IF(AL35&gt;0,1,0)</f>
        <v>0</v>
      </c>
    </row>
    <row r="79" customFormat="false" ht="15" hidden="false" customHeight="false" outlineLevel="0" collapsed="false">
      <c r="A79" s="7" t="s">
        <v>206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customFormat="false" ht="15" hidden="false" customHeight="false" outlineLevel="0" collapsed="false">
      <c r="A80" s="11" t="s">
        <v>207</v>
      </c>
      <c r="C80" s="19" t="n">
        <f aca="false">-(C70+C71)/1</f>
        <v>84465.1041666667</v>
      </c>
      <c r="D80" s="19" t="n">
        <f aca="false">-(D70+D71)/1</f>
        <v>65545.5460069444</v>
      </c>
      <c r="E80" s="19" t="n">
        <f aca="false">-(E70+E71)/1</f>
        <v>63191.5685234375</v>
      </c>
      <c r="F80" s="19" t="n">
        <f aca="false">-(F70+F71)/1</f>
        <v>60896.1560309071</v>
      </c>
      <c r="G80" s="19" t="n">
        <f aca="false">-(G70+G71)/1</f>
        <v>58657.8529379622</v>
      </c>
      <c r="H80" s="19" t="n">
        <f aca="false">-(H70+H71)/1</f>
        <v>56475.239786995</v>
      </c>
      <c r="I80" s="19" t="n">
        <f aca="false">-(I70+I71)/1</f>
        <v>54346.9323585164</v>
      </c>
      <c r="J80" s="19" t="n">
        <f aca="false">-(J70+J71)/1</f>
        <v>52271.5807976527</v>
      </c>
      <c r="K80" s="19" t="n">
        <f aca="false">-(K70+K71)/1</f>
        <v>50247.8687622566</v>
      </c>
      <c r="L80" s="19" t="n">
        <f aca="false">-(L70+L71)/1</f>
        <v>48274.5125920979</v>
      </c>
      <c r="M80" s="19" t="n">
        <f aca="false">-(M70+M71)/1</f>
        <v>46350.2604986151</v>
      </c>
      <c r="N80" s="19" t="n">
        <f aca="false">-(N70+N71)/1</f>
        <v>44473.8917747187</v>
      </c>
      <c r="O80" s="19" t="n">
        <f aca="false">-(O70+O71)/1</f>
        <v>77951.6339574849</v>
      </c>
      <c r="P80" s="19" t="n">
        <f aca="false">-(P70+P71)/1</f>
        <v>75498.6973838123</v>
      </c>
      <c r="Q80" s="19" t="n">
        <f aca="false">-(Q70+Q71)/1</f>
        <v>73086.7308042236</v>
      </c>
      <c r="R80" s="19" t="n">
        <f aca="false">-(R70+R71)/1</f>
        <v>70734.7955461411</v>
      </c>
      <c r="S80" s="19" t="n">
        <f aca="false">-(S70+S71)/1</f>
        <v>68441.3988618166</v>
      </c>
      <c r="T80" s="19" t="n">
        <f aca="false">-(T70+T71)/1</f>
        <v>66205.085081137</v>
      </c>
      <c r="U80" s="19" t="n">
        <f aca="false">-(U70+U71)/1</f>
        <v>64024.4346919152</v>
      </c>
      <c r="V80" s="19" t="n">
        <f aca="false">-(V70+V71)/1</f>
        <v>61898.0634429563</v>
      </c>
      <c r="W80" s="19" t="n">
        <f aca="false">-(W70+W71)/1</f>
        <v>59824.6214693379</v>
      </c>
      <c r="X80" s="19" t="n">
        <f aca="false">-(X70+X71)/1</f>
        <v>57802.7924393529</v>
      </c>
      <c r="Y80" s="19" t="n">
        <f aca="false">-(Y70+Y71)/1</f>
        <v>55831.2927225818</v>
      </c>
      <c r="Z80" s="19" t="n">
        <f aca="false">-(Z70+Z71)/1</f>
        <v>53908.8705785703</v>
      </c>
      <c r="AA80" s="19" t="n">
        <f aca="false">-(AA70+AA71)/1</f>
        <v>106872.332341004</v>
      </c>
      <c r="AB80" s="19" t="n">
        <f aca="false">-(AB70+AB71)/1</f>
        <v>104183.634043166</v>
      </c>
      <c r="AC80" s="19" t="n">
        <f aca="false">-(AC70+AC71)/1</f>
        <v>101535.775444044</v>
      </c>
      <c r="AD80" s="19" t="n">
        <f aca="false">-(AD70+AD71)/1</f>
        <v>98953.8393444263</v>
      </c>
      <c r="AE80" s="19" t="n">
        <f aca="false">-(AE70+AE71)/1</f>
        <v>96436.1859007883</v>
      </c>
      <c r="AF80" s="19" t="n">
        <f aca="false">-(AF70+AF71)/1</f>
        <v>93981.216019126</v>
      </c>
      <c r="AG80" s="19" t="n">
        <f aca="false">-(AG70+AG71)/1</f>
        <v>91587.3703436136</v>
      </c>
      <c r="AH80" s="19" t="n">
        <f aca="false">-(AH70+AH71)/1</f>
        <v>89253.1282703241</v>
      </c>
      <c r="AI80" s="19" t="n">
        <f aca="false">-(AI70+AI71)/1</f>
        <v>86977.0069853917</v>
      </c>
      <c r="AJ80" s="19" t="n">
        <f aca="false">-(AJ70+AJ71)/1</f>
        <v>84757.5605270119</v>
      </c>
      <c r="AK80" s="19" t="n">
        <f aca="false">-(AK70+AK71)/1</f>
        <v>82593.378870688</v>
      </c>
      <c r="AL80" s="19" t="n">
        <f aca="false">-(AL70+AL71)/1</f>
        <v>80483.0870371505</v>
      </c>
    </row>
    <row r="81" customFormat="false" ht="15" hidden="false" customHeight="false" outlineLevel="0" collapsed="false">
      <c r="A81" s="11" t="s">
        <v>31</v>
      </c>
      <c r="C81" s="12" t="n">
        <f aca="false">Inputs!$E$10</f>
        <v>0.03</v>
      </c>
      <c r="D81" s="12" t="n">
        <f aca="false">Inputs!$E$10</f>
        <v>0.03</v>
      </c>
      <c r="E81" s="12" t="n">
        <f aca="false">Inputs!$E$10</f>
        <v>0.03</v>
      </c>
      <c r="F81" s="12" t="n">
        <f aca="false">Inputs!$E$10</f>
        <v>0.03</v>
      </c>
      <c r="G81" s="12" t="n">
        <f aca="false">Inputs!$E$10</f>
        <v>0.03</v>
      </c>
      <c r="H81" s="12" t="n">
        <f aca="false">Inputs!$E$10</f>
        <v>0.03</v>
      </c>
      <c r="I81" s="12" t="n">
        <f aca="false">Inputs!$E$10</f>
        <v>0.03</v>
      </c>
      <c r="J81" s="12" t="n">
        <f aca="false">Inputs!$E$10</f>
        <v>0.03</v>
      </c>
      <c r="K81" s="12" t="n">
        <f aca="false">Inputs!$E$10</f>
        <v>0.03</v>
      </c>
      <c r="L81" s="12" t="n">
        <f aca="false">Inputs!$E$10</f>
        <v>0.03</v>
      </c>
      <c r="M81" s="12" t="n">
        <f aca="false">Inputs!$E$10</f>
        <v>0.03</v>
      </c>
      <c r="N81" s="12" t="n">
        <f aca="false">Inputs!$E$10</f>
        <v>0.03</v>
      </c>
      <c r="O81" s="12" t="n">
        <f aca="false">Inputs!$E$10</f>
        <v>0.03</v>
      </c>
      <c r="P81" s="12" t="n">
        <f aca="false">Inputs!$E$10</f>
        <v>0.03</v>
      </c>
      <c r="Q81" s="12" t="n">
        <f aca="false">Inputs!$E$10</f>
        <v>0.03</v>
      </c>
      <c r="R81" s="12" t="n">
        <f aca="false">Inputs!$E$10</f>
        <v>0.03</v>
      </c>
      <c r="S81" s="12" t="n">
        <f aca="false">Inputs!$E$10</f>
        <v>0.03</v>
      </c>
      <c r="T81" s="12" t="n">
        <f aca="false">Inputs!$E$10</f>
        <v>0.03</v>
      </c>
      <c r="U81" s="12" t="n">
        <f aca="false">Inputs!$E$10</f>
        <v>0.03</v>
      </c>
      <c r="V81" s="12" t="n">
        <f aca="false">Inputs!$E$10</f>
        <v>0.03</v>
      </c>
      <c r="W81" s="12" t="n">
        <f aca="false">Inputs!$E$10</f>
        <v>0.03</v>
      </c>
      <c r="X81" s="12" t="n">
        <f aca="false">Inputs!$E$10</f>
        <v>0.03</v>
      </c>
      <c r="Y81" s="12" t="n">
        <f aca="false">Inputs!$E$10</f>
        <v>0.03</v>
      </c>
      <c r="Z81" s="12" t="n">
        <f aca="false">Inputs!$E$10</f>
        <v>0.03</v>
      </c>
      <c r="AA81" s="12" t="n">
        <f aca="false">Inputs!$E$10</f>
        <v>0.03</v>
      </c>
      <c r="AB81" s="12" t="n">
        <f aca="false">Inputs!$E$10</f>
        <v>0.03</v>
      </c>
      <c r="AC81" s="12" t="n">
        <f aca="false">Inputs!$E$10</f>
        <v>0.03</v>
      </c>
      <c r="AD81" s="12" t="n">
        <f aca="false">Inputs!$E$10</f>
        <v>0.03</v>
      </c>
      <c r="AE81" s="12" t="n">
        <f aca="false">Inputs!$E$10</f>
        <v>0.03</v>
      </c>
      <c r="AF81" s="12" t="n">
        <f aca="false">Inputs!$E$10</f>
        <v>0.03</v>
      </c>
      <c r="AG81" s="12" t="n">
        <f aca="false">Inputs!$E$10</f>
        <v>0.03</v>
      </c>
      <c r="AH81" s="12" t="n">
        <f aca="false">Inputs!$E$10</f>
        <v>0.03</v>
      </c>
      <c r="AI81" s="12" t="n">
        <f aca="false">Inputs!$E$10</f>
        <v>0.03</v>
      </c>
      <c r="AJ81" s="12" t="n">
        <f aca="false">Inputs!$E$10</f>
        <v>0.03</v>
      </c>
      <c r="AK81" s="12" t="n">
        <f aca="false">Inputs!$E$10</f>
        <v>0.03</v>
      </c>
      <c r="AL81" s="12" t="n">
        <f aca="false">Inputs!$E$10</f>
        <v>0.03</v>
      </c>
    </row>
    <row r="83" customFormat="false" ht="15" hidden="false" customHeight="false" outlineLevel="0" collapsed="false">
      <c r="A83" s="7" t="s">
        <v>208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customFormat="false" ht="15" hidden="false" customHeight="false" outlineLevel="0" collapsed="false">
      <c r="A84" s="11" t="s">
        <v>209</v>
      </c>
      <c r="C84" s="19" t="n">
        <f aca="false">C72</f>
        <v>3000000</v>
      </c>
      <c r="D84" s="19" t="n">
        <f aca="false">C84+D72</f>
        <v>3000000</v>
      </c>
      <c r="E84" s="19" t="n">
        <f aca="false">D84+E72</f>
        <v>3000000</v>
      </c>
      <c r="F84" s="19" t="n">
        <f aca="false">E84+F72</f>
        <v>3000000</v>
      </c>
      <c r="G84" s="19" t="n">
        <f aca="false">F84+G72</f>
        <v>3000000</v>
      </c>
      <c r="H84" s="19" t="n">
        <f aca="false">G84+H72</f>
        <v>3000000</v>
      </c>
      <c r="I84" s="19" t="n">
        <f aca="false">H84+I72</f>
        <v>3000000</v>
      </c>
      <c r="J84" s="19" t="n">
        <f aca="false">I84+J72</f>
        <v>3000000</v>
      </c>
      <c r="K84" s="19" t="n">
        <f aca="false">J84+K72</f>
        <v>3000000</v>
      </c>
      <c r="L84" s="19" t="n">
        <f aca="false">K84+L72</f>
        <v>3000000</v>
      </c>
      <c r="M84" s="19" t="n">
        <f aca="false">L84+M72</f>
        <v>3000000</v>
      </c>
      <c r="N84" s="19" t="n">
        <f aca="false">M84+N72</f>
        <v>3000000</v>
      </c>
      <c r="O84" s="19" t="n">
        <f aca="false">N84+O72</f>
        <v>3000000</v>
      </c>
      <c r="P84" s="19" t="n">
        <f aca="false">O84+P72</f>
        <v>3000000</v>
      </c>
      <c r="Q84" s="19" t="n">
        <f aca="false">P84+Q72</f>
        <v>3000000</v>
      </c>
      <c r="R84" s="19" t="n">
        <f aca="false">Q84+R72</f>
        <v>3000000</v>
      </c>
      <c r="S84" s="19" t="n">
        <f aca="false">R84+S72</f>
        <v>3000000</v>
      </c>
      <c r="T84" s="19" t="n">
        <f aca="false">S84+T72</f>
        <v>3000000</v>
      </c>
      <c r="U84" s="19" t="n">
        <f aca="false">T84+U72</f>
        <v>3000000</v>
      </c>
      <c r="V84" s="19" t="n">
        <f aca="false">U84+V72</f>
        <v>3000000</v>
      </c>
      <c r="W84" s="19" t="n">
        <f aca="false">V84+W72</f>
        <v>3000000</v>
      </c>
      <c r="X84" s="19" t="n">
        <f aca="false">W84+X72</f>
        <v>3000000</v>
      </c>
      <c r="Y84" s="19" t="n">
        <f aca="false">X84+Y72</f>
        <v>3000000</v>
      </c>
      <c r="Z84" s="19" t="n">
        <f aca="false">Y84+Z72</f>
        <v>3000000</v>
      </c>
      <c r="AA84" s="19" t="n">
        <f aca="false">Z84+AA72</f>
        <v>3000000</v>
      </c>
      <c r="AB84" s="19" t="n">
        <f aca="false">AA84+AB72</f>
        <v>3000000</v>
      </c>
      <c r="AC84" s="19" t="n">
        <f aca="false">AB84+AC72</f>
        <v>3000000</v>
      </c>
      <c r="AD84" s="19" t="n">
        <f aca="false">AC84+AD72</f>
        <v>3000000</v>
      </c>
      <c r="AE84" s="19" t="n">
        <f aca="false">AD84+AE72</f>
        <v>3000000</v>
      </c>
      <c r="AF84" s="19" t="n">
        <f aca="false">AE84+AF72</f>
        <v>3000000</v>
      </c>
      <c r="AG84" s="19" t="n">
        <f aca="false">AF84+AG72</f>
        <v>3000000</v>
      </c>
      <c r="AH84" s="19" t="n">
        <f aca="false">AG84+AH72</f>
        <v>3000000</v>
      </c>
      <c r="AI84" s="19" t="n">
        <f aca="false">AH84+AI72</f>
        <v>3000000</v>
      </c>
      <c r="AJ84" s="19" t="n">
        <f aca="false">AI84+AJ72</f>
        <v>3000000</v>
      </c>
      <c r="AK84" s="19" t="n">
        <f aca="false">AJ84+AK72</f>
        <v>3000000</v>
      </c>
      <c r="AL84" s="19" t="n">
        <f aca="false">AK84+AL72</f>
        <v>3000000</v>
      </c>
    </row>
    <row r="85" customFormat="false" ht="15" hidden="false" customHeight="false" outlineLevel="0" collapsed="false">
      <c r="A85" s="11" t="s">
        <v>210</v>
      </c>
      <c r="C85" s="19" t="n">
        <f aca="false">C44</f>
        <v>-71828.2458333333</v>
      </c>
      <c r="D85" s="19" t="n">
        <f aca="false">C85+D44</f>
        <v>-141159.335576389</v>
      </c>
      <c r="E85" s="19" t="n">
        <f aca="false">D85+E44</f>
        <v>-208055.413685313</v>
      </c>
      <c r="F85" s="19" t="n">
        <f aca="false">E85+F44</f>
        <v>-272577.07953823</v>
      </c>
      <c r="G85" s="19" t="n">
        <f aca="false">F85+G44</f>
        <v>-334783.425806195</v>
      </c>
      <c r="H85" s="19" t="n">
        <f aca="false">G85+H44</f>
        <v>-394732.075872546</v>
      </c>
      <c r="I85" s="19" t="n">
        <f aca="false">H85+I44</f>
        <v>-452479.220324226</v>
      </c>
      <c r="J85" s="19" t="n">
        <f aca="false">I85+J44</f>
        <v>-508079.652538049</v>
      </c>
      <c r="K85" s="19" t="n">
        <f aca="false">J85+K44</f>
        <v>-561586.803384312</v>
      </c>
      <c r="L85" s="19" t="n">
        <f aca="false">K85+L44</f>
        <v>-613052.775069627</v>
      </c>
      <c r="M85" s="19" t="n">
        <f aca="false">L85+M44</f>
        <v>-662528.374140268</v>
      </c>
      <c r="N85" s="19" t="n">
        <f aca="false">M85+N44</f>
        <v>-710063.143666832</v>
      </c>
      <c r="O85" s="19" t="n">
        <f aca="false">N85+O44</f>
        <v>-791974.408786052</v>
      </c>
      <c r="P85" s="19" t="n">
        <f aca="false">O85+P44</f>
        <v>-871327.282021187</v>
      </c>
      <c r="Q85" s="19" t="n">
        <f aca="false">P85+Q44</f>
        <v>-948185.455326356</v>
      </c>
      <c r="R85" s="19" t="n">
        <f aca="false">Q85+R44</f>
        <v>-1022611.03639211</v>
      </c>
      <c r="S85" s="19" t="n">
        <f aca="false">R85+S44</f>
        <v>-1094664.58801098</v>
      </c>
      <c r="T85" s="19" t="n">
        <f aca="false">S85+T44</f>
        <v>-1164405.16646607</v>
      </c>
      <c r="U85" s="19" t="n">
        <f aca="false">T85+U44</f>
        <v>-1231890.35896702</v>
      </c>
      <c r="V85" s="19" t="n">
        <f aca="false">U85+V44</f>
        <v>-1297176.32015678</v>
      </c>
      <c r="W85" s="19" t="n">
        <f aca="false">V85+W44</f>
        <v>-1360317.80771244</v>
      </c>
      <c r="X85" s="19" t="n">
        <f aca="false">W85+X44</f>
        <v>-1421368.2170623</v>
      </c>
      <c r="Y85" s="19" t="n">
        <f aca="false">X85+Y44</f>
        <v>-1480379.61524137</v>
      </c>
      <c r="Z85" s="19" t="n">
        <f aca="false">Y85+Z44</f>
        <v>-1537402.77390634</v>
      </c>
      <c r="AA85" s="19" t="n">
        <f aca="false">Z85+AA44</f>
        <v>-1648562.25879926</v>
      </c>
      <c r="AB85" s="19" t="n">
        <f aca="false">AA85+AB44</f>
        <v>-1756913.37771071</v>
      </c>
      <c r="AC85" s="19" t="n">
        <f aca="false">AB85+AC44</f>
        <v>-1862526.06582474</v>
      </c>
      <c r="AD85" s="19" t="n">
        <f aca="false">AC85+AD44</f>
        <v>-1965468.51816479</v>
      </c>
      <c r="AE85" s="19" t="n">
        <f aca="false">AD85+AE44</f>
        <v>-2065807.23285107</v>
      </c>
      <c r="AF85" s="19" t="n">
        <f aca="false">AE85+AF44</f>
        <v>-2163607.05328406</v>
      </c>
      <c r="AG85" s="19" t="n">
        <f aca="false">AF85+AG44</f>
        <v>-2258931.20928041</v>
      </c>
      <c r="AH85" s="19" t="n">
        <f aca="false">AG85+AH44</f>
        <v>-2351841.35718757</v>
      </c>
      <c r="AI85" s="19" t="n">
        <f aca="false">AH85+AI44</f>
        <v>-2442397.61900219</v>
      </c>
      <c r="AJ85" s="19" t="n">
        <f aca="false">AI85+AJ44</f>
        <v>-2530658.62051719</v>
      </c>
      <c r="AK85" s="19" t="n">
        <f aca="false">AJ85+AK44</f>
        <v>-2616681.52852143</v>
      </c>
      <c r="AL85" s="19" t="n">
        <f aca="false">AK85+AL44</f>
        <v>-2700522.08707562</v>
      </c>
    </row>
    <row r="86" customFormat="false" ht="15" hidden="false" customHeight="false" outlineLevel="0" collapsed="false">
      <c r="A86" s="4" t="s">
        <v>211</v>
      </c>
      <c r="C86" s="15" t="n">
        <f aca="false">C76+C60+C61+C51</f>
        <v>2935713.81944444</v>
      </c>
      <c r="D86" s="15" t="n">
        <f aca="false">D76+D60+D61+D51</f>
        <v>2870085.68923611</v>
      </c>
      <c r="E86" s="15" t="n">
        <f aca="false">E76+E60+E61+E51</f>
        <v>2806799.71222743</v>
      </c>
      <c r="F86" s="15" t="n">
        <f aca="false">F76+F60+F61+F51</f>
        <v>2745797.61903452</v>
      </c>
      <c r="G86" s="15" t="n">
        <f aca="false">G76+G60+G61+G51</f>
        <v>2687022.58847472</v>
      </c>
      <c r="H86" s="15" t="n">
        <f aca="false">H76+H60+H61+H51</f>
        <v>2630419.21161754</v>
      </c>
      <c r="I86" s="15" t="n">
        <f aca="false">I76+I60+I61+I51</f>
        <v>2575933.45672671</v>
      </c>
      <c r="J86" s="15" t="n">
        <f aca="false">J76+J60+J61+J51</f>
        <v>2523512.63507116</v>
      </c>
      <c r="K86" s="15" t="n">
        <f aca="false">K76+K60+K61+K51</f>
        <v>2473105.36758356</v>
      </c>
      <c r="L86" s="15" t="n">
        <f aca="false">L76+L60+L61+L51</f>
        <v>2424661.55234537</v>
      </c>
      <c r="M86" s="15" t="n">
        <f aca="false">M76+M60+M61+M51</f>
        <v>2378132.33287792</v>
      </c>
      <c r="N86" s="15" t="n">
        <f aca="false">N76+N60+N61+N51</f>
        <v>2333470.06721971</v>
      </c>
      <c r="O86" s="15" t="n">
        <f aca="false">O76+O60+O61+O51</f>
        <v>2255389.05417025</v>
      </c>
      <c r="P86" s="15" t="n">
        <f aca="false">P76+P60+P61+P51</f>
        <v>2179818.49761622</v>
      </c>
      <c r="Q86" s="15" t="n">
        <f aca="false">Q76+Q60+Q61+Q51</f>
        <v>2106647.81523214</v>
      </c>
      <c r="R86" s="15" t="n">
        <f aca="false">R76+R60+R61+R51</f>
        <v>2035817.27800675</v>
      </c>
      <c r="S86" s="15" t="n">
        <f aca="false">S76+S60+S61+S51</f>
        <v>1967268.64211877</v>
      </c>
      <c r="T86" s="15" t="n">
        <f aca="false">T76+T60+T61+T51</f>
        <v>1900945.11204824</v>
      </c>
      <c r="U86" s="15" t="n">
        <f aca="false">U76+U60+U61+U51</f>
        <v>1836791.30460278</v>
      </c>
      <c r="V86" s="15" t="n">
        <f aca="false">V76+V60+V61+V51</f>
        <v>1774753.21383623</v>
      </c>
      <c r="W86" s="15" t="n">
        <f aca="false">W76+W60+W61+W51</f>
        <v>1714778.1768375</v>
      </c>
      <c r="X86" s="15" t="n">
        <f aca="false">X76+X60+X61+X51</f>
        <v>1656814.84036809</v>
      </c>
      <c r="Y86" s="15" t="n">
        <f aca="false">Y76+Y60+Y61+Y51</f>
        <v>1600813.12832732</v>
      </c>
      <c r="Z86" s="15" t="n">
        <f aca="false">Z76+Z60+Z61+Z51</f>
        <v>1546724.21002463</v>
      </c>
      <c r="AA86" s="15" t="n">
        <f aca="false">AA76+AA60+AA61+AA51</f>
        <v>1439750.16252272</v>
      </c>
      <c r="AB86" s="15" t="n">
        <f aca="false">AB76+AB60+AB61+AB51</f>
        <v>1335541.18756778</v>
      </c>
      <c r="AC86" s="15" t="n">
        <f aca="false">AC76+AC60+AC61+AC51</f>
        <v>1233966.81584587</v>
      </c>
      <c r="AD86" s="15" t="n">
        <f aca="false">AD76+AD60+AD61+AD51</f>
        <v>1134961.45624163</v>
      </c>
      <c r="AE86" s="15" t="n">
        <f aca="false">AE76+AE60+AE61+AE51</f>
        <v>1038461.14919864</v>
      </c>
      <c r="AF86" s="15" t="n">
        <f aca="false">AF76+AF60+AF61+AF51</f>
        <v>944403.526176978</v>
      </c>
      <c r="AG86" s="15" t="n">
        <f aca="false">AG76+AG60+AG61+AG51</f>
        <v>852727.770117001</v>
      </c>
      <c r="AH86" s="15" t="n">
        <f aca="false">AH76+AH60+AH61+AH51</f>
        <v>763374.576884334</v>
      </c>
      <c r="AI86" s="15" t="n">
        <f aca="false">AI76+AI60+AI61+AI51</f>
        <v>676286.11767177</v>
      </c>
      <c r="AJ86" s="15" t="n">
        <f aca="false">AJ76+AJ60+AJ61+AJ51</f>
        <v>591406.002334375</v>
      </c>
      <c r="AK86" s="15" t="n">
        <f aca="false">AK76+AK60+AK61+AK51</f>
        <v>508679.243634675</v>
      </c>
      <c r="AL86" s="15" t="n">
        <f aca="false">AL76+AL60+AL61+AL51</f>
        <v>428052.222375349</v>
      </c>
    </row>
    <row r="87" customFormat="false" ht="15" hidden="false" customHeight="false" outlineLevel="0" collapsed="false">
      <c r="A87" s="11" t="s">
        <v>212</v>
      </c>
      <c r="C87" s="19" t="n">
        <f aca="false">C62+C57+C66</f>
        <v>7542.06527777778</v>
      </c>
      <c r="D87" s="19" t="n">
        <f aca="false">D62+D57+D66</f>
        <v>11245.0248125</v>
      </c>
      <c r="E87" s="19" t="n">
        <f aca="false">E62+E57+E66</f>
        <v>14855.1259127431</v>
      </c>
      <c r="F87" s="19" t="n">
        <f aca="false">F62+F57+F66</f>
        <v>18374.6985727523</v>
      </c>
      <c r="G87" s="19" t="n">
        <f aca="false">G62+G57+G66</f>
        <v>21806.0142809153</v>
      </c>
      <c r="H87" s="19" t="n">
        <f aca="false">H62+H57+H66</f>
        <v>25151.2874900887</v>
      </c>
      <c r="I87" s="19" t="n">
        <f aca="false">I62+I57+I66</f>
        <v>28412.6770509357</v>
      </c>
      <c r="J87" s="19" t="n">
        <f aca="false">J62+J57+J66</f>
        <v>31592.2876092075</v>
      </c>
      <c r="K87" s="19" t="n">
        <f aca="false">K62+K57+K66</f>
        <v>34692.170967875</v>
      </c>
      <c r="L87" s="19" t="n">
        <f aca="false">L62+L57+L66</f>
        <v>37714.3274149978</v>
      </c>
      <c r="M87" s="19" t="n">
        <f aca="false">M62+M57+M66</f>
        <v>40660.7070181919</v>
      </c>
      <c r="N87" s="19" t="n">
        <f aca="false">N62+N57+N66</f>
        <v>43533.2108865379</v>
      </c>
      <c r="O87" s="19" t="n">
        <f aca="false">O62+O57+O66</f>
        <v>47363.4629563056</v>
      </c>
      <c r="P87" s="19" t="n">
        <f aca="false">P62+P57+P66</f>
        <v>51145.7796374046</v>
      </c>
      <c r="Q87" s="19" t="n">
        <f aca="false">Q62+Q57+Q66</f>
        <v>54833.2705584925</v>
      </c>
      <c r="R87" s="19" t="n">
        <f aca="false">R62+R57+R66</f>
        <v>58428.3143988593</v>
      </c>
      <c r="S87" s="19" t="n">
        <f aca="false">S62+S57+S66</f>
        <v>61933.2301297536</v>
      </c>
      <c r="T87" s="19" t="n">
        <f aca="false">T62+T57+T66</f>
        <v>65350.2785143163</v>
      </c>
      <c r="U87" s="19" t="n">
        <f aca="false">U62+U57+U66</f>
        <v>68681.6635697974</v>
      </c>
      <c r="V87" s="19" t="n">
        <f aca="false">V62+V57+V66</f>
        <v>71929.533993008</v>
      </c>
      <c r="W87" s="19" t="n">
        <f aca="false">W62+W57+W66</f>
        <v>75095.9845499313</v>
      </c>
      <c r="X87" s="19" t="n">
        <f aca="false">X62+X57+X66</f>
        <v>78183.0574303957</v>
      </c>
      <c r="Y87" s="19" t="n">
        <f aca="false">Y62+Y57+Y66</f>
        <v>81192.7435686888</v>
      </c>
      <c r="Z87" s="19" t="n">
        <f aca="false">Z62+Z57+Z66</f>
        <v>84126.9839309697</v>
      </c>
      <c r="AA87" s="19" t="n">
        <f aca="false">AA62+AA57+AA66</f>
        <v>88312.4213219819</v>
      </c>
      <c r="AB87" s="19" t="n">
        <f aca="false">AB62+AB57+AB66</f>
        <v>92454.5652784902</v>
      </c>
      <c r="AC87" s="19" t="n">
        <f aca="false">AC62+AC57+AC66</f>
        <v>96492.8816706111</v>
      </c>
      <c r="AD87" s="19" t="n">
        <f aca="false">AD62+AD57+AD66</f>
        <v>100429.974406418</v>
      </c>
      <c r="AE87" s="19" t="n">
        <f aca="false">AE62+AE57+AE66</f>
        <v>104268.382049715</v>
      </c>
      <c r="AF87" s="19" t="n">
        <f aca="false">AF62+AF57+AF66</f>
        <v>108010.579461038</v>
      </c>
      <c r="AG87" s="19" t="n">
        <f aca="false">AG62+AG57+AG66</f>
        <v>111658.979397413</v>
      </c>
      <c r="AH87" s="19" t="n">
        <f aca="false">AH62+AH57+AH66</f>
        <v>115215.934071904</v>
      </c>
      <c r="AI87" s="19" t="n">
        <f aca="false">AI62+AI57+AI66</f>
        <v>118683.736673961</v>
      </c>
      <c r="AJ87" s="19" t="n">
        <f aca="false">AJ62+AJ57+AJ66</f>
        <v>122064.622851563</v>
      </c>
      <c r="AK87" s="19" t="n">
        <f aca="false">AK62+AK57+AK66</f>
        <v>125360.772156104</v>
      </c>
      <c r="AL87" s="19" t="n">
        <f aca="false">AL62+AL57+AL66</f>
        <v>128574.309450968</v>
      </c>
    </row>
    <row r="88" customFormat="false" ht="15" hidden="false" customHeight="false" outlineLevel="0" collapsed="false">
      <c r="A88" s="11" t="s">
        <v>213</v>
      </c>
      <c r="C88" s="19" t="n">
        <f aca="false">C84+C85</f>
        <v>2928171.75416667</v>
      </c>
      <c r="D88" s="19" t="n">
        <f aca="false">D84+D85</f>
        <v>2858840.66442361</v>
      </c>
      <c r="E88" s="19" t="n">
        <f aca="false">E84+E85</f>
        <v>2791944.58631469</v>
      </c>
      <c r="F88" s="19" t="n">
        <f aca="false">F84+F85</f>
        <v>2727422.92046177</v>
      </c>
      <c r="G88" s="19" t="n">
        <f aca="false">G84+G85</f>
        <v>2665216.57419381</v>
      </c>
      <c r="H88" s="19" t="n">
        <f aca="false">H84+H85</f>
        <v>2605267.92412745</v>
      </c>
      <c r="I88" s="19" t="n">
        <f aca="false">I84+I85</f>
        <v>2547520.77967577</v>
      </c>
      <c r="J88" s="19" t="n">
        <f aca="false">J84+J85</f>
        <v>2491920.34746195</v>
      </c>
      <c r="K88" s="19" t="n">
        <f aca="false">K84+K85</f>
        <v>2438413.19661569</v>
      </c>
      <c r="L88" s="19" t="n">
        <f aca="false">L84+L85</f>
        <v>2386947.22493037</v>
      </c>
      <c r="M88" s="19" t="n">
        <f aca="false">M84+M85</f>
        <v>2337471.62585973</v>
      </c>
      <c r="N88" s="19" t="n">
        <f aca="false">N84+N85</f>
        <v>2289936.85633317</v>
      </c>
      <c r="O88" s="19" t="n">
        <f aca="false">O84+O85</f>
        <v>2208025.59121395</v>
      </c>
      <c r="P88" s="19" t="n">
        <f aca="false">P84+P85</f>
        <v>2128672.71797881</v>
      </c>
      <c r="Q88" s="19" t="n">
        <f aca="false">Q84+Q85</f>
        <v>2051814.54467364</v>
      </c>
      <c r="R88" s="19" t="n">
        <f aca="false">R84+R85</f>
        <v>1977388.96360789</v>
      </c>
      <c r="S88" s="19" t="n">
        <f aca="false">S84+S85</f>
        <v>1905335.41198902</v>
      </c>
      <c r="T88" s="19" t="n">
        <f aca="false">T84+T85</f>
        <v>1835594.83353393</v>
      </c>
      <c r="U88" s="19" t="n">
        <f aca="false">U84+U85</f>
        <v>1768109.64103298</v>
      </c>
      <c r="V88" s="19" t="n">
        <f aca="false">V84+V85</f>
        <v>1702823.67984322</v>
      </c>
      <c r="W88" s="19" t="n">
        <f aca="false">W84+W85</f>
        <v>1639682.19228756</v>
      </c>
      <c r="X88" s="19" t="n">
        <f aca="false">X84+X85</f>
        <v>1578631.7829377</v>
      </c>
      <c r="Y88" s="19" t="n">
        <f aca="false">Y84+Y85</f>
        <v>1519620.38475864</v>
      </c>
      <c r="Z88" s="19" t="n">
        <f aca="false">Z84+Z85</f>
        <v>1462597.22609366</v>
      </c>
      <c r="AA88" s="19" t="n">
        <f aca="false">AA84+AA85</f>
        <v>1351437.74120074</v>
      </c>
      <c r="AB88" s="19" t="n">
        <f aca="false">AB84+AB85</f>
        <v>1243086.62228929</v>
      </c>
      <c r="AC88" s="19" t="n">
        <f aca="false">AC84+AC85</f>
        <v>1137473.93417526</v>
      </c>
      <c r="AD88" s="19" t="n">
        <f aca="false">AD84+AD85</f>
        <v>1034531.48183521</v>
      </c>
      <c r="AE88" s="19" t="n">
        <f aca="false">AE84+AE85</f>
        <v>934192.767148926</v>
      </c>
      <c r="AF88" s="19" t="n">
        <f aca="false">AF84+AF85</f>
        <v>836392.946715939</v>
      </c>
      <c r="AG88" s="19" t="n">
        <f aca="false">AG84+AG85</f>
        <v>741068.790719588</v>
      </c>
      <c r="AH88" s="19" t="n">
        <f aca="false">AH84+AH85</f>
        <v>648158.64281243</v>
      </c>
      <c r="AI88" s="19" t="n">
        <f aca="false">AI84+AI85</f>
        <v>557602.380997808</v>
      </c>
      <c r="AJ88" s="19" t="n">
        <f aca="false">AJ84+AJ85</f>
        <v>469341.379482811</v>
      </c>
      <c r="AK88" s="19" t="n">
        <f aca="false">AK84+AK85</f>
        <v>383318.471478571</v>
      </c>
      <c r="AL88" s="19" t="n">
        <f aca="false">AL84+AL85</f>
        <v>299477.91292438</v>
      </c>
    </row>
    <row r="89" customFormat="false" ht="15" hidden="false" customHeight="false" outlineLevel="0" collapsed="false">
      <c r="A89" s="4" t="s">
        <v>214</v>
      </c>
      <c r="C89" s="15" t="n">
        <f aca="false">C87+C88</f>
        <v>2935713.81944444</v>
      </c>
      <c r="D89" s="15" t="n">
        <f aca="false">D87+D88</f>
        <v>2870085.68923611</v>
      </c>
      <c r="E89" s="15" t="n">
        <f aca="false">E87+E88</f>
        <v>2806799.71222743</v>
      </c>
      <c r="F89" s="15" t="n">
        <f aca="false">F87+F88</f>
        <v>2745797.61903452</v>
      </c>
      <c r="G89" s="15" t="n">
        <f aca="false">G87+G88</f>
        <v>2687022.58847472</v>
      </c>
      <c r="H89" s="15" t="n">
        <f aca="false">H87+H88</f>
        <v>2630419.21161754</v>
      </c>
      <c r="I89" s="15" t="n">
        <f aca="false">I87+I88</f>
        <v>2575933.45672671</v>
      </c>
      <c r="J89" s="15" t="n">
        <f aca="false">J87+J88</f>
        <v>2523512.63507116</v>
      </c>
      <c r="K89" s="15" t="n">
        <f aca="false">K87+K88</f>
        <v>2473105.36758356</v>
      </c>
      <c r="L89" s="15" t="n">
        <f aca="false">L87+L88</f>
        <v>2424661.55234537</v>
      </c>
      <c r="M89" s="15" t="n">
        <f aca="false">M87+M88</f>
        <v>2378132.33287792</v>
      </c>
      <c r="N89" s="15" t="n">
        <f aca="false">N87+N88</f>
        <v>2333470.06721971</v>
      </c>
      <c r="O89" s="15" t="n">
        <f aca="false">O87+O88</f>
        <v>2255389.05417025</v>
      </c>
      <c r="P89" s="15" t="n">
        <f aca="false">P87+P88</f>
        <v>2179818.49761622</v>
      </c>
      <c r="Q89" s="15" t="n">
        <f aca="false">Q87+Q88</f>
        <v>2106647.81523214</v>
      </c>
      <c r="R89" s="15" t="n">
        <f aca="false">R87+R88</f>
        <v>2035817.27800675</v>
      </c>
      <c r="S89" s="15" t="n">
        <f aca="false">S87+S88</f>
        <v>1967268.64211877</v>
      </c>
      <c r="T89" s="15" t="n">
        <f aca="false">T87+T88</f>
        <v>1900945.11204824</v>
      </c>
      <c r="U89" s="15" t="n">
        <f aca="false">U87+U88</f>
        <v>1836791.30460278</v>
      </c>
      <c r="V89" s="15" t="n">
        <f aca="false">V87+V88</f>
        <v>1774753.21383623</v>
      </c>
      <c r="W89" s="15" t="n">
        <f aca="false">W87+W88</f>
        <v>1714778.1768375</v>
      </c>
      <c r="X89" s="15" t="n">
        <f aca="false">X87+X88</f>
        <v>1656814.84036809</v>
      </c>
      <c r="Y89" s="15" t="n">
        <f aca="false">Y87+Y88</f>
        <v>1600813.12832732</v>
      </c>
      <c r="Z89" s="15" t="n">
        <f aca="false">Z87+Z88</f>
        <v>1546724.21002463</v>
      </c>
      <c r="AA89" s="15" t="n">
        <f aca="false">AA87+AA88</f>
        <v>1439750.16252272</v>
      </c>
      <c r="AB89" s="15" t="n">
        <f aca="false">AB87+AB88</f>
        <v>1335541.18756778</v>
      </c>
      <c r="AC89" s="15" t="n">
        <f aca="false">AC87+AC88</f>
        <v>1233966.81584587</v>
      </c>
      <c r="AD89" s="15" t="n">
        <f aca="false">AD87+AD88</f>
        <v>1134961.45624163</v>
      </c>
      <c r="AE89" s="15" t="n">
        <f aca="false">AE87+AE88</f>
        <v>1038461.14919864</v>
      </c>
      <c r="AF89" s="15" t="n">
        <f aca="false">AF87+AF88</f>
        <v>944403.526176978</v>
      </c>
      <c r="AG89" s="15" t="n">
        <f aca="false">AG87+AG88</f>
        <v>852727.770117001</v>
      </c>
      <c r="AH89" s="15" t="n">
        <f aca="false">AH87+AH88</f>
        <v>763374.576884334</v>
      </c>
      <c r="AI89" s="15" t="n">
        <f aca="false">AI87+AI88</f>
        <v>676286.117671769</v>
      </c>
      <c r="AJ89" s="15" t="n">
        <f aca="false">AJ87+AJ88</f>
        <v>591406.002334375</v>
      </c>
      <c r="AK89" s="15" t="n">
        <f aca="false">AK87+AK88</f>
        <v>508679.243634675</v>
      </c>
      <c r="AL89" s="15" t="n">
        <f aca="false">AL87+AL88</f>
        <v>428052.222375348</v>
      </c>
    </row>
    <row r="90" customFormat="false" ht="15" hidden="false" customHeight="false" outlineLevel="0" collapsed="false">
      <c r="A90" s="11" t="s">
        <v>215</v>
      </c>
      <c r="C90" s="19" t="n">
        <f aca="false">C86-C89</f>
        <v>0</v>
      </c>
      <c r="D90" s="19" t="n">
        <f aca="false">D86-D89</f>
        <v>0</v>
      </c>
      <c r="E90" s="19" t="n">
        <f aca="false">E86-E89</f>
        <v>0</v>
      </c>
      <c r="F90" s="19" t="n">
        <f aca="false">F86-F89</f>
        <v>0</v>
      </c>
      <c r="G90" s="19" t="n">
        <f aca="false">G86-G89</f>
        <v>0</v>
      </c>
      <c r="H90" s="19" t="n">
        <f aca="false">H86-H89</f>
        <v>0</v>
      </c>
      <c r="I90" s="19" t="n">
        <f aca="false">I86-I89</f>
        <v>0</v>
      </c>
      <c r="J90" s="19" t="n">
        <f aca="false">J86-J89</f>
        <v>0</v>
      </c>
      <c r="K90" s="19" t="n">
        <f aca="false">K86-K89</f>
        <v>0</v>
      </c>
      <c r="L90" s="19" t="n">
        <f aca="false">L86-L89</f>
        <v>0</v>
      </c>
      <c r="M90" s="19" t="n">
        <f aca="false">M86-M89</f>
        <v>0</v>
      </c>
      <c r="N90" s="19" t="n">
        <f aca="false">N86-N89</f>
        <v>0</v>
      </c>
      <c r="O90" s="19" t="n">
        <f aca="false">O86-O89</f>
        <v>0</v>
      </c>
      <c r="P90" s="19" t="n">
        <f aca="false">P86-P89</f>
        <v>0</v>
      </c>
      <c r="Q90" s="19" t="n">
        <f aca="false">Q86-Q89</f>
        <v>0</v>
      </c>
      <c r="R90" s="19" t="n">
        <f aca="false">R86-R89</f>
        <v>0</v>
      </c>
      <c r="S90" s="19" t="n">
        <f aca="false">S86-S89</f>
        <v>0</v>
      </c>
      <c r="T90" s="19" t="n">
        <f aca="false">T86-T89</f>
        <v>0</v>
      </c>
      <c r="U90" s="19" t="n">
        <f aca="false">U86-U89</f>
        <v>0</v>
      </c>
      <c r="V90" s="19" t="n">
        <f aca="false">V86-V89</f>
        <v>0</v>
      </c>
      <c r="W90" s="19" t="n">
        <f aca="false">W86-W89</f>
        <v>0</v>
      </c>
      <c r="X90" s="19" t="n">
        <f aca="false">X86-X89</f>
        <v>0</v>
      </c>
      <c r="Y90" s="19" t="n">
        <f aca="false">Y86-Y89</f>
        <v>0</v>
      </c>
      <c r="Z90" s="19" t="n">
        <f aca="false">Z86-Z89</f>
        <v>0</v>
      </c>
      <c r="AA90" s="19" t="n">
        <f aca="false">AA86-AA89</f>
        <v>0</v>
      </c>
      <c r="AB90" s="19" t="n">
        <f aca="false">AB86-AB89</f>
        <v>0</v>
      </c>
      <c r="AC90" s="19" t="n">
        <f aca="false">AC86-AC89</f>
        <v>0</v>
      </c>
      <c r="AD90" s="19" t="n">
        <f aca="false">AD86-AD89</f>
        <v>0</v>
      </c>
      <c r="AE90" s="19" t="n">
        <f aca="false">AE86-AE89</f>
        <v>0</v>
      </c>
      <c r="AF90" s="19" t="n">
        <f aca="false">AF86-AF89</f>
        <v>0</v>
      </c>
      <c r="AG90" s="19" t="n">
        <f aca="false">AG86-AG89</f>
        <v>0</v>
      </c>
      <c r="AH90" s="19" t="n">
        <f aca="false">AH86-AH89</f>
        <v>0</v>
      </c>
      <c r="AI90" s="19" t="n">
        <f aca="false">AI86-AI89</f>
        <v>0</v>
      </c>
      <c r="AJ90" s="19" t="n">
        <f aca="false">AJ86-AJ89</f>
        <v>0</v>
      </c>
      <c r="AK90" s="19" t="n">
        <f aca="false">AK86-AK89</f>
        <v>0</v>
      </c>
      <c r="AL90" s="19" t="n">
        <f aca="false">AL86-AL89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216</v>
      </c>
      <c r="B1" s="2"/>
      <c r="C1" s="2"/>
      <c r="D1" s="2"/>
    </row>
    <row r="2" customFormat="false" ht="15" hidden="false" customHeight="false" outlineLevel="0" collapsed="false">
      <c r="A2" s="3" t="s">
        <v>217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4" t="s">
        <v>7</v>
      </c>
      <c r="B5" s="15" t="n">
        <f aca="false">SUMIF(Monthly!$C$5:$AL$5,B$3,Monthly!$C$24:$AL$24)</f>
        <v>225414.939184555</v>
      </c>
      <c r="C5" s="15" t="n">
        <f aca="false">SUMIF(Monthly!$C$5:$AL$5,C$3,Monthly!$C$24:$AL$24)</f>
        <v>591123.330484019</v>
      </c>
      <c r="D5" s="15" t="n">
        <f aca="false">SUMIF(Monthly!$C$5:$AL$5,D$3,Monthly!$C$24:$AL$24)</f>
        <v>979388.559956597</v>
      </c>
    </row>
    <row r="6" customFormat="false" ht="15" hidden="false" customHeight="false" outlineLevel="0" collapsed="false">
      <c r="A6" s="11" t="s">
        <v>163</v>
      </c>
      <c r="B6" s="19" t="n">
        <f aca="false">SUMIF(Monthly!$C$5:$AL$5,B$3,Monthly!$C$25:$AL$25)</f>
        <v>-27011.4161847206</v>
      </c>
      <c r="C6" s="19" t="n">
        <f aca="false">SUMIF(Monthly!$C$5:$AL$5,C$3,Monthly!$C$25:$AL$25)</f>
        <v>-70436.2940568575</v>
      </c>
      <c r="D6" s="19" t="n">
        <f aca="false">SUMIF(Monthly!$C$5:$AL$5,D$3,Monthly!$C$25:$AL$25)</f>
        <v>-116003.606459213</v>
      </c>
    </row>
    <row r="7" customFormat="false" ht="15" hidden="false" customHeight="false" outlineLevel="0" collapsed="false">
      <c r="A7" s="4" t="s">
        <v>8</v>
      </c>
      <c r="B7" s="36" t="n">
        <f aca="false">SUMIF(Monthly!$C$5:$AL$5,B$3,Monthly!$C$26:$AL$26)</f>
        <v>198403.522999835</v>
      </c>
      <c r="C7" s="36" t="n">
        <f aca="false">SUMIF(Monthly!$C$5:$AL$5,C$3,Monthly!$C$26:$AL$26)</f>
        <v>520687.036427161</v>
      </c>
      <c r="D7" s="36" t="n">
        <f aca="false">SUMIF(Monthly!$C$5:$AL$5,D$3,Monthly!$C$26:$AL$26)</f>
        <v>863384.953497385</v>
      </c>
    </row>
    <row r="8" customFormat="false" ht="15" hidden="false" customHeight="false" outlineLevel="0" collapsed="false">
      <c r="A8" s="11" t="s">
        <v>28</v>
      </c>
      <c r="B8" s="20" t="n">
        <f aca="false">IF(B5=0,0,B7/B5)</f>
        <v>0.880170248332097</v>
      </c>
      <c r="C8" s="20" t="n">
        <f aca="false">IF(C5=0,0,C7/C5)</f>
        <v>0.880843319110441</v>
      </c>
      <c r="D8" s="20" t="n">
        <f aca="false">IF(D5=0,0,D7/D5)</f>
        <v>0.881555073030102</v>
      </c>
    </row>
    <row r="9" customFormat="false" ht="15" hidden="false" customHeight="false" outlineLevel="0" collapsed="false">
      <c r="A9" s="11" t="s">
        <v>165</v>
      </c>
      <c r="B9" s="19" t="n">
        <f aca="false">SUMIF(Monthly!$C$5:$AL$5,B$3,Monthly!$C$29:$AL$29)</f>
        <v>-741000</v>
      </c>
      <c r="C9" s="19" t="n">
        <f aca="false">SUMIF(Monthly!$C$5:$AL$5,C$3,Monthly!$C$29:$AL$29)</f>
        <v>-1155960</v>
      </c>
      <c r="D9" s="19" t="n">
        <f aca="false">SUMIF(Monthly!$C$5:$AL$5,D$3,Monthly!$C$29:$AL$29)</f>
        <v>-1803297.6</v>
      </c>
    </row>
    <row r="10" customFormat="false" ht="15" hidden="false" customHeight="false" outlineLevel="0" collapsed="false">
      <c r="A10" s="11" t="s">
        <v>166</v>
      </c>
      <c r="B10" s="19" t="n">
        <f aca="false">SUMIF(Monthly!$C$5:$AL$5,B$3,Monthly!$C$30:$AL$30)</f>
        <v>-96000</v>
      </c>
      <c r="C10" s="19" t="n">
        <f aca="false">SUMIF(Monthly!$C$5:$AL$5,C$3,Monthly!$C$30:$AL$30)</f>
        <v>-115200</v>
      </c>
      <c r="D10" s="19" t="n">
        <f aca="false">SUMIF(Monthly!$C$5:$AL$5,D$3,Monthly!$C$30:$AL$30)</f>
        <v>-138240</v>
      </c>
    </row>
    <row r="11" customFormat="false" ht="15" hidden="false" customHeight="false" outlineLevel="0" collapsed="false">
      <c r="A11" s="11" t="s">
        <v>167</v>
      </c>
      <c r="B11" s="19" t="n">
        <f aca="false">SUMIF(Monthly!$C$5:$AL$5,B$3,Monthly!$C$31:$AL$31)</f>
        <v>-10800</v>
      </c>
      <c r="C11" s="19" t="n">
        <f aca="false">SUMIF(Monthly!$C$5:$AL$5,C$3,Monthly!$C$31:$AL$31)</f>
        <v>-16200</v>
      </c>
      <c r="D11" s="19" t="n">
        <f aca="false">SUMIF(Monthly!$C$5:$AL$5,D$3,Monthly!$C$31:$AL$31)</f>
        <v>-24300</v>
      </c>
    </row>
    <row r="12" customFormat="false" ht="15" hidden="false" customHeight="false" outlineLevel="0" collapsed="false">
      <c r="A12" s="11" t="s">
        <v>168</v>
      </c>
      <c r="B12" s="19" t="n">
        <f aca="false">SUMIF(Monthly!$C$5:$AL$5,B$3,Monthly!$C$32:$AL$32)</f>
        <v>-18000</v>
      </c>
      <c r="C12" s="19" t="n">
        <f aca="false">SUMIF(Monthly!$C$5:$AL$5,C$3,Monthly!$C$32:$AL$32)</f>
        <v>-18000</v>
      </c>
      <c r="D12" s="19" t="n">
        <f aca="false">SUMIF(Monthly!$C$5:$AL$5,D$3,Monthly!$C$32:$AL$32)</f>
        <v>-18000</v>
      </c>
    </row>
    <row r="13" customFormat="false" ht="15" hidden="false" customHeight="false" outlineLevel="0" collapsed="false">
      <c r="A13" s="11" t="s">
        <v>169</v>
      </c>
      <c r="B13" s="19" t="n">
        <f aca="false">SUMIF(Monthly!$C$5:$AL$5,B$3,Monthly!$C$33:$AL$33)</f>
        <v>-36000</v>
      </c>
      <c r="C13" s="19" t="n">
        <f aca="false">SUMIF(Monthly!$C$5:$AL$5,C$3,Monthly!$C$33:$AL$33)</f>
        <v>-36000</v>
      </c>
      <c r="D13" s="19" t="n">
        <f aca="false">SUMIF(Monthly!$C$5:$AL$5,D$3,Monthly!$C$33:$AL$33)</f>
        <v>-36000</v>
      </c>
    </row>
    <row r="14" customFormat="false" ht="15" hidden="false" customHeight="false" outlineLevel="0" collapsed="false">
      <c r="A14" s="4" t="s">
        <v>170</v>
      </c>
      <c r="B14" s="36" t="n">
        <f aca="false">SUMIF(Monthly!$C$5:$AL$5,B$3,Monthly!$C$34:$AL$34)</f>
        <v>-901800</v>
      </c>
      <c r="C14" s="36" t="n">
        <f aca="false">SUMIF(Monthly!$C$5:$AL$5,C$3,Monthly!$C$34:$AL$34)</f>
        <v>-1341360</v>
      </c>
      <c r="D14" s="36" t="n">
        <f aca="false">SUMIF(Monthly!$C$5:$AL$5,D$3,Monthly!$C$34:$AL$34)</f>
        <v>-2019837.6</v>
      </c>
    </row>
    <row r="15" customFormat="false" ht="15" hidden="false" customHeight="false" outlineLevel="0" collapsed="false">
      <c r="A15" s="4" t="s">
        <v>9</v>
      </c>
      <c r="B15" s="36" t="n">
        <f aca="false">SUMIF(Monthly!$C$5:$AL$5,B$3,Monthly!$C$35:$AL$35)</f>
        <v>-703396.477000165</v>
      </c>
      <c r="C15" s="36" t="n">
        <f aca="false">SUMIF(Monthly!$C$5:$AL$5,C$3,Monthly!$C$35:$AL$35)</f>
        <v>-820672.963572839</v>
      </c>
      <c r="D15" s="36" t="n">
        <f aca="false">SUMIF(Monthly!$C$5:$AL$5,D$3,Monthly!$C$35:$AL$35)</f>
        <v>-1156452.64650262</v>
      </c>
    </row>
    <row r="16" customFormat="false" ht="15" hidden="false" customHeight="false" outlineLevel="0" collapsed="false">
      <c r="A16" s="11" t="s">
        <v>10</v>
      </c>
      <c r="B16" s="20" t="n">
        <f aca="false">IF(B5=0,0,B15/B5)</f>
        <v>-3.12045190768953</v>
      </c>
      <c r="C16" s="20" t="n">
        <f aca="false">IF(C5=0,0,C15/C5)</f>
        <v>-1.38832781798827</v>
      </c>
      <c r="D16" s="20" t="n">
        <f aca="false">IF(D5=0,0,D15/D5)</f>
        <v>-1.18079043781547</v>
      </c>
    </row>
    <row r="17" customFormat="false" ht="15" hidden="false" customHeight="false" outlineLevel="0" collapsed="false">
      <c r="A17" s="11" t="s">
        <v>181</v>
      </c>
      <c r="B17" s="19" t="n">
        <f aca="false">SUMIF(Monthly!$C$5:$AL$5,B$3,Monthly!$C$49:$AL$49)</f>
        <v>-6666.66666666667</v>
      </c>
      <c r="C17" s="19" t="n">
        <f aca="false">SUMIF(Monthly!$C$5:$AL$5,C$3,Monthly!$C$49:$AL$49)</f>
        <v>-6666.66666666667</v>
      </c>
      <c r="D17" s="19" t="n">
        <f aca="false">SUMIF(Monthly!$C$5:$AL$5,D$3,Monthly!$C$49:$AL$49)</f>
        <v>-6666.66666666667</v>
      </c>
    </row>
    <row r="18" customFormat="false" ht="15" hidden="false" customHeight="false" outlineLevel="0" collapsed="false">
      <c r="A18" s="4" t="s">
        <v>172</v>
      </c>
      <c r="B18" s="15" t="n">
        <f aca="false">SUMIF(Monthly!$C$5:$AL$5,B$3,Monthly!$C$38:$AL$38)</f>
        <v>-710063.143666832</v>
      </c>
      <c r="C18" s="15" t="n">
        <f aca="false">SUMIF(Monthly!$C$5:$AL$5,C$3,Monthly!$C$38:$AL$38)</f>
        <v>-827339.630239505</v>
      </c>
      <c r="D18" s="15" t="n">
        <f aca="false">SUMIF(Monthly!$C$5:$AL$5,D$3,Monthly!$C$38:$AL$38)</f>
        <v>-1163119.31316928</v>
      </c>
    </row>
    <row r="19" customFormat="false" ht="15" hidden="false" customHeight="false" outlineLevel="0" collapsed="false">
      <c r="A19" s="11" t="s">
        <v>218</v>
      </c>
      <c r="B19" s="19" t="n">
        <f aca="false">SUMIF(Monthly!$C$5:$AL$5,B$3,Monthly!$C$39:$AL$39)</f>
        <v>0</v>
      </c>
      <c r="C19" s="19" t="n">
        <f aca="false">SUMIF(Monthly!$C$5:$AL$5,C$3,Monthly!$C$39:$AL$39)</f>
        <v>0</v>
      </c>
      <c r="D19" s="19" t="n">
        <f aca="false">SUMIF(Monthly!$C$5:$AL$5,D$3,Monthly!$C$39:$AL$39)</f>
        <v>0</v>
      </c>
    </row>
    <row r="20" customFormat="false" ht="15" hidden="false" customHeight="false" outlineLevel="0" collapsed="false">
      <c r="A20" s="11" t="s">
        <v>174</v>
      </c>
      <c r="B20" s="38" t="n">
        <f aca="false">SUMIF(Monthly!$C$5:$AL$5,B$3,Monthly!$C$40:$AL$40)</f>
        <v>-710063.143666832</v>
      </c>
      <c r="C20" s="38" t="n">
        <f aca="false">SUMIF(Monthly!$C$5:$AL$5,C$3,Monthly!$C$40:$AL$40)</f>
        <v>-827339.630239505</v>
      </c>
      <c r="D20" s="38" t="n">
        <f aca="false">SUMIF(Monthly!$C$5:$AL$5,D$3,Monthly!$C$40:$AL$40)</f>
        <v>-1163119.31316928</v>
      </c>
    </row>
    <row r="21" customFormat="false" ht="15" hidden="false" customHeight="false" outlineLevel="0" collapsed="false">
      <c r="A21" s="11" t="s">
        <v>177</v>
      </c>
      <c r="B21" s="19" t="n">
        <f aca="false">SUMIF(Monthly!$C$5:$AL$5,B$3,Monthly!$C$43:$AL$43)</f>
        <v>0</v>
      </c>
      <c r="C21" s="19" t="n">
        <f aca="false">SUMIF(Monthly!$C$5:$AL$5,C$3,Monthly!$C$43:$AL$43)</f>
        <v>0</v>
      </c>
      <c r="D21" s="19" t="n">
        <f aca="false">SUMIF(Monthly!$C$5:$AL$5,D$3,Monthly!$C$43:$AL$43)</f>
        <v>0</v>
      </c>
    </row>
    <row r="22" customFormat="false" ht="15" hidden="false" customHeight="false" outlineLevel="0" collapsed="false">
      <c r="A22" s="4" t="s">
        <v>11</v>
      </c>
      <c r="B22" s="36" t="n">
        <f aca="false">SUMIF(Monthly!$C$5:$AL$5,B$3,Monthly!$C$44:$AL$44)</f>
        <v>-710063.143666832</v>
      </c>
      <c r="C22" s="36" t="n">
        <f aca="false">SUMIF(Monthly!$C$5:$AL$5,C$3,Monthly!$C$44:$AL$44)</f>
        <v>-827339.630239505</v>
      </c>
      <c r="D22" s="36" t="n">
        <f aca="false">SUMIF(Monthly!$C$5:$AL$5,D$3,Monthly!$C$44:$AL$44)</f>
        <v>-1163119.31316928</v>
      </c>
    </row>
    <row r="23" customFormat="false" ht="15" hidden="false" customHeight="false" outlineLevel="0" collapsed="false">
      <c r="A23" s="11" t="s">
        <v>219</v>
      </c>
      <c r="B23" s="20" t="n">
        <f aca="false">IF(B5=0,0,B22/B5)</f>
        <v>-3.15002699570625</v>
      </c>
      <c r="C23" s="20" t="n">
        <f aca="false">IF(C5=0,0,C22/C5)</f>
        <v>-1.39960578034041</v>
      </c>
      <c r="D23" s="20" t="n">
        <f aca="false">IF(D5=0,0,D22/D5)</f>
        <v>-1.18759740589662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220</v>
      </c>
      <c r="B1" s="2"/>
      <c r="C1" s="2"/>
      <c r="D1" s="2"/>
    </row>
    <row r="2" customFormat="false" ht="15" hidden="false" customHeight="false" outlineLevel="0" collapsed="false">
      <c r="A2" s="3" t="s">
        <v>217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11</v>
      </c>
      <c r="B5" s="19" t="n">
        <f aca="false">SUMIF(Monthly!$C$5:$AL$5,B$3,Monthly!$C$44:$AL$44)</f>
        <v>-710063.143666832</v>
      </c>
      <c r="C5" s="19" t="n">
        <f aca="false">SUMIF(Monthly!$C$5:$AL$5,C$3,Monthly!$C$44:$AL$44)</f>
        <v>-827339.630239505</v>
      </c>
      <c r="D5" s="19" t="n">
        <f aca="false">SUMIF(Monthly!$C$5:$AL$5,D$3,Monthly!$C$44:$AL$44)</f>
        <v>-1163119.31316928</v>
      </c>
    </row>
    <row r="6" customFormat="false" ht="15" hidden="false" customHeight="false" outlineLevel="0" collapsed="false">
      <c r="A6" s="11" t="s">
        <v>221</v>
      </c>
      <c r="B6" s="19" t="n">
        <f aca="false">-SUMIF(Monthly!$C$5:$AL$5,B$3,Monthly!$C$49:$AL$49)</f>
        <v>6666.66666666667</v>
      </c>
      <c r="C6" s="19" t="n">
        <f aca="false">-SUMIF(Monthly!$C$5:$AL$5,C$3,Monthly!$C$49:$AL$49)</f>
        <v>6666.66666666667</v>
      </c>
      <c r="D6" s="19" t="n">
        <f aca="false">-SUMIF(Monthly!$C$5:$AL$5,D$3,Monthly!$C$49:$AL$49)</f>
        <v>6666.66666666667</v>
      </c>
    </row>
    <row r="7" customFormat="false" ht="15" hidden="false" customHeight="false" outlineLevel="0" collapsed="false">
      <c r="A7" s="11" t="s">
        <v>192</v>
      </c>
      <c r="B7" s="19" t="n">
        <f aca="false">SUMIF(Monthly!$C$5:$AL$5,B$3,Monthly!$C$63:$AL$63)</f>
        <v>-5333.24812314293</v>
      </c>
      <c r="C7" s="19" t="n">
        <f aca="false">SUMIF(Monthly!$C$5:$AL$5,C$3,Monthly!$C$63:$AL$63)</f>
        <v>-5129.22645092299</v>
      </c>
      <c r="D7" s="19" t="n">
        <f aca="false">SUMIF(Monthly!$C$5:$AL$5,D$3,Monthly!$C$63:$AL$63)</f>
        <v>-5609.19414411709</v>
      </c>
    </row>
    <row r="8" customFormat="false" ht="15" hidden="false" customHeight="false" outlineLevel="0" collapsed="false">
      <c r="A8" s="11" t="s">
        <v>193</v>
      </c>
      <c r="B8" s="19" t="n">
        <f aca="false">SUMIF(Monthly!$C$5:$AL$5,B$3,Monthly!$C$64:$AL$64)</f>
        <v>0</v>
      </c>
      <c r="C8" s="19" t="n">
        <f aca="false">SUMIF(Monthly!$C$5:$AL$5,C$3,Monthly!$C$64:$AL$64)</f>
        <v>0</v>
      </c>
      <c r="D8" s="19" t="n">
        <f aca="false">SUMIF(Monthly!$C$5:$AL$5,D$3,Monthly!$C$64:$AL$64)</f>
        <v>0</v>
      </c>
    </row>
    <row r="9" customFormat="false" ht="15" hidden="false" customHeight="false" outlineLevel="0" collapsed="false">
      <c r="A9" s="11" t="s">
        <v>194</v>
      </c>
      <c r="B9" s="19" t="n">
        <f aca="false">SUMIF(Monthly!$C$5:$AL$5,B$3,Monthly!$C$65:$AL$65)</f>
        <v>3828.7027098661</v>
      </c>
      <c r="C9" s="19" t="n">
        <f aca="false">SUMIF(Monthly!$C$5:$AL$5,C$3,Monthly!$C$65:$AL$65)</f>
        <v>3633.74784394635</v>
      </c>
      <c r="D9" s="19" t="n">
        <f aca="false">SUMIF(Monthly!$C$5:$AL$5,D$3,Monthly!$C$65:$AL$65)</f>
        <v>3932.76475392051</v>
      </c>
    </row>
    <row r="10" customFormat="false" ht="15" hidden="false" customHeight="false" outlineLevel="0" collapsed="false">
      <c r="A10" s="11" t="s">
        <v>196</v>
      </c>
      <c r="B10" s="19" t="n">
        <f aca="false">SUMIF(Monthly!$C$5:$AL$5,B$3,Monthly!$C$67:$AL$67)</f>
        <v>39704.5081766718</v>
      </c>
      <c r="C10" s="19" t="n">
        <f aca="false">SUMIF(Monthly!$C$5:$AL$5,C$3,Monthly!$C$67:$AL$67)</f>
        <v>36960.0252004855</v>
      </c>
      <c r="D10" s="19" t="n">
        <f aca="false">SUMIF(Monthly!$C$5:$AL$5,D$3,Monthly!$C$67:$AL$67)</f>
        <v>40514.560766078</v>
      </c>
    </row>
    <row r="11" customFormat="false" ht="15" hidden="false" customHeight="false" outlineLevel="0" collapsed="false">
      <c r="A11" s="4" t="s">
        <v>198</v>
      </c>
      <c r="B11" s="36" t="n">
        <f aca="false">SUMIF(Monthly!$C$5:$AL$5,B$3,Monthly!$C$70:$AL$70)</f>
        <v>-665196.514236771</v>
      </c>
      <c r="C11" s="36" t="n">
        <f aca="false">SUMIF(Monthly!$C$5:$AL$5,C$3,Monthly!$C$70:$AL$70)</f>
        <v>-785208.41697933</v>
      </c>
      <c r="D11" s="36" t="n">
        <f aca="false">SUMIF(Monthly!$C$5:$AL$5,D$3,Monthly!$C$70:$AL$70)</f>
        <v>-1117614.51512673</v>
      </c>
    </row>
    <row r="12" customFormat="false" ht="15" hidden="false" customHeight="false" outlineLevel="0" collapsed="false">
      <c r="A12" s="11" t="s">
        <v>179</v>
      </c>
      <c r="B12" s="19" t="n">
        <f aca="false">SUMIF(Monthly!$C$5:$AL$5,B$3,Monthly!$C$71:$AL$71)</f>
        <v>-20000</v>
      </c>
      <c r="C12" s="19" t="n">
        <f aca="false">SUMIF(Monthly!$C$5:$AL$5,C$3,Monthly!$C$71:$AL$71)</f>
        <v>0</v>
      </c>
      <c r="D12" s="19" t="n">
        <f aca="false">SUMIF(Monthly!$C$5:$AL$5,D$3,Monthly!$C$71:$AL$71)</f>
        <v>0</v>
      </c>
    </row>
    <row r="13" customFormat="false" ht="15" hidden="false" customHeight="false" outlineLevel="0" collapsed="false">
      <c r="A13" s="11" t="s">
        <v>200</v>
      </c>
      <c r="B13" s="19" t="n">
        <f aca="false">SUMIF(Monthly!$C$5:$AL$5,B$3,Monthly!$C$72:$AL$72)</f>
        <v>3000000</v>
      </c>
      <c r="C13" s="19" t="n">
        <f aca="false">SUMIF(Monthly!$C$5:$AL$5,C$3,Monthly!$C$72:$AL$72)</f>
        <v>0</v>
      </c>
      <c r="D13" s="19" t="n">
        <f aca="false">SUMIF(Monthly!$C$5:$AL$5,D$3,Monthly!$C$72:$AL$72)</f>
        <v>0</v>
      </c>
    </row>
    <row r="14" customFormat="false" ht="15" hidden="false" customHeight="false" outlineLevel="0" collapsed="false">
      <c r="A14" s="11" t="s">
        <v>186</v>
      </c>
      <c r="B14" s="19" t="n">
        <f aca="false">SUMIF(Monthly!$C$5:$AL$5,B$3,Monthly!$C$55:$AL$55)</f>
        <v>0</v>
      </c>
      <c r="C14" s="19" t="n">
        <f aca="false">SUMIF(Monthly!$C$5:$AL$5,C$3,Monthly!$C$55:$AL$55)</f>
        <v>0</v>
      </c>
      <c r="D14" s="19" t="n">
        <f aca="false">SUMIF(Monthly!$C$5:$AL$5,D$3,Monthly!$C$55:$AL$55)</f>
        <v>0</v>
      </c>
    </row>
    <row r="15" customFormat="false" ht="15" hidden="false" customHeight="false" outlineLevel="0" collapsed="false">
      <c r="A15" s="11" t="s">
        <v>187</v>
      </c>
      <c r="B15" s="19" t="n">
        <f aca="false">SUMIF(Monthly!$C$5:$AL$5,B$3,Monthly!$C$56:$AL$56)</f>
        <v>0</v>
      </c>
      <c r="C15" s="19" t="n">
        <f aca="false">SUMIF(Monthly!$C$5:$AL$5,C$3,Monthly!$C$56:$AL$56)</f>
        <v>0</v>
      </c>
      <c r="D15" s="19" t="n">
        <f aca="false">SUMIF(Monthly!$C$5:$AL$5,D$3,Monthly!$C$56:$AL$56)</f>
        <v>0</v>
      </c>
    </row>
    <row r="16" customFormat="false" ht="15" hidden="false" customHeight="false" outlineLevel="0" collapsed="false">
      <c r="A16" s="4" t="s">
        <v>201</v>
      </c>
      <c r="B16" s="36" t="n">
        <f aca="false">SUMIF(Monthly!$C$5:$AL$5,B$3,Monthly!$C$73:$AL$73)</f>
        <v>3000000</v>
      </c>
      <c r="C16" s="36" t="n">
        <f aca="false">SUMIF(Monthly!$C$5:$AL$5,C$3,Monthly!$C$73:$AL$73)</f>
        <v>0</v>
      </c>
      <c r="D16" s="36" t="n">
        <f aca="false">SUMIF(Monthly!$C$5:$AL$5,D$3,Monthly!$C$73:$AL$73)</f>
        <v>0</v>
      </c>
    </row>
    <row r="17" customFormat="false" ht="15" hidden="false" customHeight="false" outlineLevel="0" collapsed="false">
      <c r="A17" s="4" t="s">
        <v>222</v>
      </c>
      <c r="B17" s="15" t="n">
        <f aca="false">SUMIF(Monthly!$C$5:$AL$5,B$3,Monthly!$C$74:$AL$74)</f>
        <v>2314803.48576323</v>
      </c>
      <c r="C17" s="15" t="n">
        <f aca="false">SUMIF(Monthly!$C$5:$AL$5,C$3,Monthly!$C$74:$AL$74)</f>
        <v>-785208.41697933</v>
      </c>
      <c r="D17" s="15" t="n">
        <f aca="false">SUMIF(Monthly!$C$5:$AL$5,D$3,Monthly!$C$74:$AL$74)</f>
        <v>-1117614.51512673</v>
      </c>
    </row>
    <row r="18" customFormat="false" ht="15" hidden="false" customHeight="false" outlineLevel="0" collapsed="false">
      <c r="A18" s="11" t="s">
        <v>203</v>
      </c>
      <c r="B18" s="19" t="n">
        <f aca="false">INDEX(Monthly!$C$75:$AL$75,(B$3-1)*12+1)</f>
        <v>0</v>
      </c>
      <c r="C18" s="19" t="n">
        <f aca="false">INDEX(Monthly!$C$75:$AL$75,(C$3-1)*12+1)</f>
        <v>2314803.48576323</v>
      </c>
      <c r="D18" s="19" t="n">
        <f aca="false">INDEX(Monthly!$C$75:$AL$75,(D$3-1)*12+1)</f>
        <v>1529595.0687839</v>
      </c>
    </row>
    <row r="19" customFormat="false" ht="15" hidden="false" customHeight="false" outlineLevel="0" collapsed="false">
      <c r="A19" s="4" t="s">
        <v>204</v>
      </c>
      <c r="B19" s="36" t="n">
        <f aca="false">INDEX(Monthly!$C$76:$AL$76,B$3*12)</f>
        <v>2314803.48576323</v>
      </c>
      <c r="C19" s="36" t="n">
        <f aca="false">INDEX(Monthly!$C$76:$AL$76,C$3*12)</f>
        <v>1529595.0687839</v>
      </c>
      <c r="D19" s="36" t="n">
        <f aca="false">INDEX(Monthly!$C$76:$AL$76,D$3*12)</f>
        <v>411980.553657166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223</v>
      </c>
      <c r="B1" s="2"/>
      <c r="C1" s="2"/>
      <c r="D1" s="2"/>
    </row>
    <row r="2" customFormat="false" ht="15" hidden="false" customHeight="false" outlineLevel="0" collapsed="false">
      <c r="A2" s="3" t="s">
        <v>217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224</v>
      </c>
      <c r="B5" s="19" t="n">
        <f aca="false">INDEX(Monthly!$C$76:$AL$76,B$3*12)</f>
        <v>2314803.48576323</v>
      </c>
      <c r="C5" s="19" t="n">
        <f aca="false">INDEX(Monthly!$C$76:$AL$76,C$3*12)</f>
        <v>1529595.0687839</v>
      </c>
      <c r="D5" s="19" t="n">
        <f aca="false">INDEX(Monthly!$C$76:$AL$76,D$3*12)</f>
        <v>411980.553657166</v>
      </c>
    </row>
    <row r="6" customFormat="false" ht="15" hidden="false" customHeight="false" outlineLevel="0" collapsed="false">
      <c r="A6" s="11" t="s">
        <v>189</v>
      </c>
      <c r="B6" s="19" t="n">
        <f aca="false">INDEX(Monthly!$C$60:$AL$60,B$3*12)</f>
        <v>5333.24812314293</v>
      </c>
      <c r="C6" s="19" t="n">
        <f aca="false">INDEX(Monthly!$C$60:$AL$60,C$3*12)</f>
        <v>10462.4745740659</v>
      </c>
      <c r="D6" s="19" t="n">
        <f aca="false">INDEX(Monthly!$C$60:$AL$60,D$3*12)</f>
        <v>16071.668718183</v>
      </c>
    </row>
    <row r="7" customFormat="false" ht="15" hidden="false" customHeight="false" outlineLevel="0" collapsed="false">
      <c r="A7" s="11" t="s">
        <v>190</v>
      </c>
      <c r="B7" s="19" t="n">
        <f aca="false">INDEX(Monthly!$C$61:$AL$61,B$3*12)</f>
        <v>0</v>
      </c>
      <c r="C7" s="19" t="n">
        <f aca="false">INDEX(Monthly!$C$61:$AL$61,C$3*12)</f>
        <v>0</v>
      </c>
      <c r="D7" s="19" t="n">
        <f aca="false">INDEX(Monthly!$C$61:$AL$61,D$3*12)</f>
        <v>0</v>
      </c>
    </row>
    <row r="8" customFormat="false" ht="15" hidden="false" customHeight="false" outlineLevel="0" collapsed="false">
      <c r="A8" s="11" t="s">
        <v>183</v>
      </c>
      <c r="B8" s="19" t="n">
        <f aca="false">INDEX(Monthly!$C$51:$AL$51,B$3*12)</f>
        <v>13333.3333333333</v>
      </c>
      <c r="C8" s="19" t="n">
        <f aca="false">INDEX(Monthly!$C$51:$AL$51,C$3*12)</f>
        <v>6666.66666666667</v>
      </c>
      <c r="D8" s="19" t="n">
        <f aca="false">INDEX(Monthly!$C$51:$AL$51,D$3*12)</f>
        <v>0</v>
      </c>
    </row>
    <row r="9" customFormat="false" ht="15" hidden="false" customHeight="false" outlineLevel="0" collapsed="false">
      <c r="A9" s="4" t="s">
        <v>211</v>
      </c>
      <c r="B9" s="36" t="n">
        <f aca="false">INDEX(Monthly!$C$86:$AL$86,B$3*12)</f>
        <v>2333470.06721971</v>
      </c>
      <c r="C9" s="36" t="n">
        <f aca="false">INDEX(Monthly!$C$86:$AL$86,C$3*12)</f>
        <v>1546724.21002463</v>
      </c>
      <c r="D9" s="36" t="n">
        <f aca="false">INDEX(Monthly!$C$86:$AL$86,D$3*12)</f>
        <v>428052.222375349</v>
      </c>
    </row>
    <row r="10" customFormat="false" ht="15" hidden="false" customHeight="false" outlineLevel="0" collapsed="false">
      <c r="A10" s="11" t="s">
        <v>191</v>
      </c>
      <c r="B10" s="19" t="n">
        <f aca="false">INDEX(Monthly!$C$62:$AL$62,B$3*12)</f>
        <v>3828.7027098661</v>
      </c>
      <c r="C10" s="19" t="n">
        <f aca="false">INDEX(Monthly!$C$62:$AL$62,C$3*12)</f>
        <v>7462.45055381245</v>
      </c>
      <c r="D10" s="19" t="n">
        <f aca="false">INDEX(Monthly!$C$62:$AL$62,D$3*12)</f>
        <v>11395.215307733</v>
      </c>
    </row>
    <row r="11" customFormat="false" ht="15" hidden="false" customHeight="false" outlineLevel="0" collapsed="false">
      <c r="A11" s="11" t="s">
        <v>195</v>
      </c>
      <c r="B11" s="19" t="n">
        <f aca="false">INDEX(Monthly!$C$66:$AL$66,B$3*12)</f>
        <v>39704.5081766718</v>
      </c>
      <c r="C11" s="19" t="n">
        <f aca="false">INDEX(Monthly!$C$66:$AL$66,C$3*12)</f>
        <v>76664.5333771572</v>
      </c>
      <c r="D11" s="19" t="n">
        <f aca="false">INDEX(Monthly!$C$66:$AL$66,D$3*12)</f>
        <v>117179.094143235</v>
      </c>
    </row>
    <row r="12" customFormat="false" ht="15" hidden="false" customHeight="false" outlineLevel="0" collapsed="false">
      <c r="A12" s="11" t="s">
        <v>225</v>
      </c>
      <c r="B12" s="19" t="n">
        <f aca="false">INDEX(Monthly!$C$57:$AL$57,B$3*12)</f>
        <v>0</v>
      </c>
      <c r="C12" s="19" t="n">
        <f aca="false">INDEX(Monthly!$C$57:$AL$57,C$3*12)</f>
        <v>0</v>
      </c>
      <c r="D12" s="19" t="n">
        <f aca="false">INDEX(Monthly!$C$57:$AL$57,D$3*12)</f>
        <v>0</v>
      </c>
    </row>
    <row r="13" customFormat="false" ht="15" hidden="false" customHeight="false" outlineLevel="0" collapsed="false">
      <c r="A13" s="11" t="s">
        <v>212</v>
      </c>
      <c r="B13" s="38" t="n">
        <f aca="false">INDEX(Monthly!$C$87:$AL$87,B$3*12)</f>
        <v>43533.2108865379</v>
      </c>
      <c r="C13" s="38" t="n">
        <f aca="false">INDEX(Monthly!$C$87:$AL$87,C$3*12)</f>
        <v>84126.9839309697</v>
      </c>
      <c r="D13" s="38" t="n">
        <f aca="false">INDEX(Monthly!$C$87:$AL$87,D$3*12)</f>
        <v>128574.309450968</v>
      </c>
    </row>
    <row r="14" customFormat="false" ht="15" hidden="false" customHeight="false" outlineLevel="0" collapsed="false">
      <c r="A14" s="11" t="s">
        <v>209</v>
      </c>
      <c r="B14" s="19" t="n">
        <f aca="false">INDEX(Monthly!$C$84:$AL$84,B$3*12)</f>
        <v>3000000</v>
      </c>
      <c r="C14" s="19" t="n">
        <f aca="false">INDEX(Monthly!$C$84:$AL$84,C$3*12)</f>
        <v>3000000</v>
      </c>
      <c r="D14" s="19" t="n">
        <f aca="false">INDEX(Monthly!$C$84:$AL$84,D$3*12)</f>
        <v>3000000</v>
      </c>
    </row>
    <row r="15" customFormat="false" ht="15" hidden="false" customHeight="false" outlineLevel="0" collapsed="false">
      <c r="A15" s="11" t="s">
        <v>210</v>
      </c>
      <c r="B15" s="19" t="n">
        <f aca="false">INDEX(Monthly!$C$85:$AL$85,B$3*12)</f>
        <v>-710063.143666832</v>
      </c>
      <c r="C15" s="19" t="n">
        <f aca="false">INDEX(Monthly!$C$85:$AL$85,C$3*12)</f>
        <v>-1537402.77390634</v>
      </c>
      <c r="D15" s="19" t="n">
        <f aca="false">INDEX(Monthly!$C$85:$AL$85,D$3*12)</f>
        <v>-2700522.08707562</v>
      </c>
    </row>
    <row r="16" customFormat="false" ht="15" hidden="false" customHeight="false" outlineLevel="0" collapsed="false">
      <c r="A16" s="11" t="s">
        <v>213</v>
      </c>
      <c r="B16" s="38" t="n">
        <f aca="false">INDEX(Monthly!$C$88:$AL$88,B$3*12)</f>
        <v>2289936.85633317</v>
      </c>
      <c r="C16" s="38" t="n">
        <f aca="false">INDEX(Monthly!$C$88:$AL$88,C$3*12)</f>
        <v>1462597.22609366</v>
      </c>
      <c r="D16" s="38" t="n">
        <f aca="false">INDEX(Monthly!$C$88:$AL$88,D$3*12)</f>
        <v>299477.91292438</v>
      </c>
    </row>
    <row r="17" customFormat="false" ht="15" hidden="false" customHeight="false" outlineLevel="0" collapsed="false">
      <c r="A17" s="4" t="s">
        <v>214</v>
      </c>
      <c r="B17" s="36" t="n">
        <f aca="false">INDEX(Monthly!$C$89:$AL$89,B$3*12)</f>
        <v>2333470.06721971</v>
      </c>
      <c r="C17" s="36" t="n">
        <f aca="false">INDEX(Monthly!$C$89:$AL$89,C$3*12)</f>
        <v>1546724.21002463</v>
      </c>
      <c r="D17" s="36" t="n">
        <f aca="false">INDEX(Monthly!$C$89:$AL$89,D$3*12)</f>
        <v>428052.222375348</v>
      </c>
    </row>
    <row r="18" customFormat="false" ht="15" hidden="false" customHeight="false" outlineLevel="0" collapsed="false">
      <c r="A18" s="11" t="s">
        <v>226</v>
      </c>
      <c r="B18" s="19" t="n">
        <f aca="false">INDEX(Monthly!$C$90:$AL$90,B$3*12)</f>
        <v>0</v>
      </c>
      <c r="C18" s="19" t="n">
        <f aca="false">INDEX(Monthly!$C$90:$AL$90,C$3*12)</f>
        <v>0</v>
      </c>
      <c r="D18" s="19" t="n">
        <f aca="false">INDEX(Monthly!$C$90:$AL$90,D$3*12)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227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108</v>
      </c>
    </row>
    <row r="3" customFormat="false" ht="15" hidden="false" customHeight="false" outlineLevel="0" collapsed="false">
      <c r="A3" s="4" t="s">
        <v>109</v>
      </c>
      <c r="C3" s="9" t="s">
        <v>110</v>
      </c>
      <c r="D3" s="9" t="s">
        <v>111</v>
      </c>
      <c r="E3" s="9" t="s">
        <v>112</v>
      </c>
      <c r="F3" s="9" t="s">
        <v>113</v>
      </c>
      <c r="G3" s="9" t="s">
        <v>114</v>
      </c>
      <c r="H3" s="9" t="s">
        <v>115</v>
      </c>
      <c r="I3" s="9" t="s">
        <v>116</v>
      </c>
      <c r="J3" s="9" t="s">
        <v>117</v>
      </c>
      <c r="K3" s="9" t="s">
        <v>118</v>
      </c>
      <c r="L3" s="9" t="s">
        <v>119</v>
      </c>
      <c r="M3" s="9" t="s">
        <v>120</v>
      </c>
      <c r="N3" s="9" t="s">
        <v>121</v>
      </c>
      <c r="O3" s="9" t="s">
        <v>122</v>
      </c>
      <c r="P3" s="9" t="s">
        <v>123</v>
      </c>
      <c r="Q3" s="9" t="s">
        <v>124</v>
      </c>
      <c r="R3" s="9" t="s">
        <v>125</v>
      </c>
      <c r="S3" s="9" t="s">
        <v>126</v>
      </c>
      <c r="T3" s="9" t="s">
        <v>127</v>
      </c>
      <c r="U3" s="9" t="s">
        <v>128</v>
      </c>
      <c r="V3" s="9" t="s">
        <v>129</v>
      </c>
      <c r="W3" s="9" t="s">
        <v>130</v>
      </c>
      <c r="X3" s="9" t="s">
        <v>131</v>
      </c>
      <c r="Y3" s="9" t="s">
        <v>132</v>
      </c>
      <c r="Z3" s="9" t="s">
        <v>133</v>
      </c>
      <c r="AA3" s="9" t="s">
        <v>134</v>
      </c>
      <c r="AB3" s="9" t="s">
        <v>135</v>
      </c>
      <c r="AC3" s="9" t="s">
        <v>136</v>
      </c>
      <c r="AD3" s="9" t="s">
        <v>137</v>
      </c>
      <c r="AE3" s="9" t="s">
        <v>138</v>
      </c>
      <c r="AF3" s="9" t="s">
        <v>139</v>
      </c>
      <c r="AG3" s="9" t="s">
        <v>140</v>
      </c>
      <c r="AH3" s="9" t="s">
        <v>141</v>
      </c>
      <c r="AI3" s="9" t="s">
        <v>142</v>
      </c>
      <c r="AJ3" s="9" t="s">
        <v>143</v>
      </c>
      <c r="AK3" s="9" t="s">
        <v>144</v>
      </c>
      <c r="AL3" s="9" t="s">
        <v>145</v>
      </c>
    </row>
    <row r="4" customFormat="false" ht="15" hidden="false" customHeight="false" outlineLevel="0" collapsed="false">
      <c r="A4" s="17" t="s">
        <v>146</v>
      </c>
      <c r="C4" s="32" t="n">
        <v>1</v>
      </c>
      <c r="D4" s="32" t="n">
        <v>2</v>
      </c>
      <c r="E4" s="32" t="n">
        <v>3</v>
      </c>
      <c r="F4" s="32" t="n">
        <v>4</v>
      </c>
      <c r="G4" s="32" t="n">
        <v>5</v>
      </c>
      <c r="H4" s="32" t="n">
        <v>6</v>
      </c>
      <c r="I4" s="32" t="n">
        <v>7</v>
      </c>
      <c r="J4" s="32" t="n">
        <v>8</v>
      </c>
      <c r="K4" s="32" t="n">
        <v>9</v>
      </c>
      <c r="L4" s="32" t="n">
        <v>10</v>
      </c>
      <c r="M4" s="32" t="n">
        <v>11</v>
      </c>
      <c r="N4" s="32" t="n">
        <v>12</v>
      </c>
      <c r="O4" s="32" t="n">
        <v>13</v>
      </c>
      <c r="P4" s="32" t="n">
        <v>14</v>
      </c>
      <c r="Q4" s="32" t="n">
        <v>15</v>
      </c>
      <c r="R4" s="32" t="n">
        <v>16</v>
      </c>
      <c r="S4" s="32" t="n">
        <v>17</v>
      </c>
      <c r="T4" s="32" t="n">
        <v>18</v>
      </c>
      <c r="U4" s="32" t="n">
        <v>19</v>
      </c>
      <c r="V4" s="32" t="n">
        <v>20</v>
      </c>
      <c r="W4" s="32" t="n">
        <v>21</v>
      </c>
      <c r="X4" s="32" t="n">
        <v>22</v>
      </c>
      <c r="Y4" s="32" t="n">
        <v>23</v>
      </c>
      <c r="Z4" s="32" t="n">
        <v>24</v>
      </c>
      <c r="AA4" s="32" t="n">
        <v>25</v>
      </c>
      <c r="AB4" s="32" t="n">
        <v>26</v>
      </c>
      <c r="AC4" s="32" t="n">
        <v>27</v>
      </c>
      <c r="AD4" s="32" t="n">
        <v>28</v>
      </c>
      <c r="AE4" s="32" t="n">
        <v>29</v>
      </c>
      <c r="AF4" s="32" t="n">
        <v>30</v>
      </c>
      <c r="AG4" s="32" t="n">
        <v>31</v>
      </c>
      <c r="AH4" s="32" t="n">
        <v>32</v>
      </c>
      <c r="AI4" s="32" t="n">
        <v>33</v>
      </c>
      <c r="AJ4" s="32" t="n">
        <v>34</v>
      </c>
      <c r="AK4" s="32" t="n">
        <v>35</v>
      </c>
      <c r="AL4" s="32" t="n">
        <v>36</v>
      </c>
    </row>
    <row r="5" customFormat="false" ht="15" hidden="false" customHeight="false" outlineLevel="0" collapsed="false">
      <c r="A5" s="17" t="s">
        <v>21</v>
      </c>
      <c r="C5" s="17" t="n">
        <f aca="false">ROUNDUP(C4*1/12,0)</f>
        <v>1</v>
      </c>
      <c r="D5" s="17" t="n">
        <f aca="false">ROUNDUP(D4*1/12,0)</f>
        <v>1</v>
      </c>
      <c r="E5" s="17" t="n">
        <f aca="false">ROUNDUP(E4*1/12,0)</f>
        <v>1</v>
      </c>
      <c r="F5" s="17" t="n">
        <f aca="false">ROUNDUP(F4*1/12,0)</f>
        <v>1</v>
      </c>
      <c r="G5" s="17" t="n">
        <f aca="false">ROUNDUP(G4*1/12,0)</f>
        <v>1</v>
      </c>
      <c r="H5" s="17" t="n">
        <f aca="false">ROUNDUP(H4*1/12,0)</f>
        <v>1</v>
      </c>
      <c r="I5" s="17" t="n">
        <f aca="false">ROUNDUP(I4*1/12,0)</f>
        <v>1</v>
      </c>
      <c r="J5" s="17" t="n">
        <f aca="false">ROUNDUP(J4*1/12,0)</f>
        <v>1</v>
      </c>
      <c r="K5" s="17" t="n">
        <f aca="false">ROUNDUP(K4*1/12,0)</f>
        <v>1</v>
      </c>
      <c r="L5" s="17" t="n">
        <f aca="false">ROUNDUP(L4*1/12,0)</f>
        <v>1</v>
      </c>
      <c r="M5" s="17" t="n">
        <f aca="false">ROUNDUP(M4*1/12,0)</f>
        <v>1</v>
      </c>
      <c r="N5" s="17" t="n">
        <f aca="false">ROUNDUP(N4*1/12,0)</f>
        <v>1</v>
      </c>
      <c r="O5" s="17" t="n">
        <f aca="false">ROUNDUP(O4*1/12,0)</f>
        <v>2</v>
      </c>
      <c r="P5" s="17" t="n">
        <f aca="false">ROUNDUP(P4*1/12,0)</f>
        <v>2</v>
      </c>
      <c r="Q5" s="17" t="n">
        <f aca="false">ROUNDUP(Q4*1/12,0)</f>
        <v>2</v>
      </c>
      <c r="R5" s="17" t="n">
        <f aca="false">ROUNDUP(R4*1/12,0)</f>
        <v>2</v>
      </c>
      <c r="S5" s="17" t="n">
        <f aca="false">ROUNDUP(S4*1/12,0)</f>
        <v>2</v>
      </c>
      <c r="T5" s="17" t="n">
        <f aca="false">ROUNDUP(T4*1/12,0)</f>
        <v>2</v>
      </c>
      <c r="U5" s="17" t="n">
        <f aca="false">ROUNDUP(U4*1/12,0)</f>
        <v>2</v>
      </c>
      <c r="V5" s="17" t="n">
        <f aca="false">ROUNDUP(V4*1/12,0)</f>
        <v>2</v>
      </c>
      <c r="W5" s="17" t="n">
        <f aca="false">ROUNDUP(W4*1/12,0)</f>
        <v>2</v>
      </c>
      <c r="X5" s="17" t="n">
        <f aca="false">ROUNDUP(X4*1/12,0)</f>
        <v>2</v>
      </c>
      <c r="Y5" s="17" t="n">
        <f aca="false">ROUNDUP(Y4*1/12,0)</f>
        <v>2</v>
      </c>
      <c r="Z5" s="17" t="n">
        <f aca="false">ROUNDUP(Z4*1/12,0)</f>
        <v>2</v>
      </c>
      <c r="AA5" s="17" t="n">
        <f aca="false">ROUNDUP(AA4*1/12,0)</f>
        <v>3</v>
      </c>
      <c r="AB5" s="17" t="n">
        <f aca="false">ROUNDUP(AB4*1/12,0)</f>
        <v>3</v>
      </c>
      <c r="AC5" s="17" t="n">
        <f aca="false">ROUNDUP(AC4*1/12,0)</f>
        <v>3</v>
      </c>
      <c r="AD5" s="17" t="n">
        <f aca="false">ROUNDUP(AD4*1/12,0)</f>
        <v>3</v>
      </c>
      <c r="AE5" s="17" t="n">
        <f aca="false">ROUNDUP(AE4*1/12,0)</f>
        <v>3</v>
      </c>
      <c r="AF5" s="17" t="n">
        <f aca="false">ROUNDUP(AF4*1/12,0)</f>
        <v>3</v>
      </c>
      <c r="AG5" s="17" t="n">
        <f aca="false">ROUNDUP(AG4*1/12,0)</f>
        <v>3</v>
      </c>
      <c r="AH5" s="17" t="n">
        <f aca="false">ROUNDUP(AH4*1/12,0)</f>
        <v>3</v>
      </c>
      <c r="AI5" s="17" t="n">
        <f aca="false">ROUNDUP(AI4*1/12,0)</f>
        <v>3</v>
      </c>
      <c r="AJ5" s="17" t="n">
        <f aca="false">ROUNDUP(AJ4*1/12,0)</f>
        <v>3</v>
      </c>
      <c r="AK5" s="17" t="n">
        <f aca="false">ROUNDUP(AK4*1/12,0)</f>
        <v>3</v>
      </c>
      <c r="AL5" s="17" t="n">
        <f aca="false">ROUNDUP(AL4*1/12,0)</f>
        <v>3</v>
      </c>
    </row>
    <row r="7" customFormat="false" ht="15" hidden="false" customHeight="false" outlineLevel="0" collapsed="false">
      <c r="A7" s="7" t="s">
        <v>228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229</v>
      </c>
      <c r="C8" s="13" t="n">
        <f aca="false">Inputs!$E$26*(1+Inputs!$E$28)^(C$5-1)*MAX(0,MIN(1,C$4*1-Inputs!$E$29+1))/1</f>
        <v>3</v>
      </c>
      <c r="D8" s="13" t="n">
        <f aca="false">Inputs!$E$26*(1+Inputs!$E$28)^(D$5-1)*MAX(0,MIN(1,D$4*1-Inputs!$E$29+1))/1</f>
        <v>3</v>
      </c>
      <c r="E8" s="13" t="n">
        <f aca="false">Inputs!$E$26*(1+Inputs!$E$28)^(E$5-1)*MAX(0,MIN(1,E$4*1-Inputs!$E$29+1))/1</f>
        <v>3</v>
      </c>
      <c r="F8" s="13" t="n">
        <f aca="false">Inputs!$E$26*(1+Inputs!$E$28)^(F$5-1)*MAX(0,MIN(1,F$4*1-Inputs!$E$29+1))/1</f>
        <v>3</v>
      </c>
      <c r="G8" s="13" t="n">
        <f aca="false">Inputs!$E$26*(1+Inputs!$E$28)^(G$5-1)*MAX(0,MIN(1,G$4*1-Inputs!$E$29+1))/1</f>
        <v>3</v>
      </c>
      <c r="H8" s="13" t="n">
        <f aca="false">Inputs!$E$26*(1+Inputs!$E$28)^(H$5-1)*MAX(0,MIN(1,H$4*1-Inputs!$E$29+1))/1</f>
        <v>3</v>
      </c>
      <c r="I8" s="13" t="n">
        <f aca="false">Inputs!$E$26*(1+Inputs!$E$28)^(I$5-1)*MAX(0,MIN(1,I$4*1-Inputs!$E$29+1))/1</f>
        <v>3</v>
      </c>
      <c r="J8" s="13" t="n">
        <f aca="false">Inputs!$E$26*(1+Inputs!$E$28)^(J$5-1)*MAX(0,MIN(1,J$4*1-Inputs!$E$29+1))/1</f>
        <v>3</v>
      </c>
      <c r="K8" s="13" t="n">
        <f aca="false">Inputs!$E$26*(1+Inputs!$E$28)^(K$5-1)*MAX(0,MIN(1,K$4*1-Inputs!$E$29+1))/1</f>
        <v>3</v>
      </c>
      <c r="L8" s="13" t="n">
        <f aca="false">Inputs!$E$26*(1+Inputs!$E$28)^(L$5-1)*MAX(0,MIN(1,L$4*1-Inputs!$E$29+1))/1</f>
        <v>3</v>
      </c>
      <c r="M8" s="13" t="n">
        <f aca="false">Inputs!$E$26*(1+Inputs!$E$28)^(M$5-1)*MAX(0,MIN(1,M$4*1-Inputs!$E$29+1))/1</f>
        <v>3</v>
      </c>
      <c r="N8" s="13" t="n">
        <f aca="false">Inputs!$E$26*(1+Inputs!$E$28)^(N$5-1)*MAX(0,MIN(1,N$4*1-Inputs!$E$29+1))/1</f>
        <v>3</v>
      </c>
      <c r="O8" s="13" t="n">
        <f aca="false">Inputs!$E$26*(1+Inputs!$E$28)^(O$5-1)*MAX(0,MIN(1,O$4*1-Inputs!$E$29+1))/1</f>
        <v>4.5</v>
      </c>
      <c r="P8" s="13" t="n">
        <f aca="false">Inputs!$E$26*(1+Inputs!$E$28)^(P$5-1)*MAX(0,MIN(1,P$4*1-Inputs!$E$29+1))/1</f>
        <v>4.5</v>
      </c>
      <c r="Q8" s="13" t="n">
        <f aca="false">Inputs!$E$26*(1+Inputs!$E$28)^(Q$5-1)*MAX(0,MIN(1,Q$4*1-Inputs!$E$29+1))/1</f>
        <v>4.5</v>
      </c>
      <c r="R8" s="13" t="n">
        <f aca="false">Inputs!$E$26*(1+Inputs!$E$28)^(R$5-1)*MAX(0,MIN(1,R$4*1-Inputs!$E$29+1))/1</f>
        <v>4.5</v>
      </c>
      <c r="S8" s="13" t="n">
        <f aca="false">Inputs!$E$26*(1+Inputs!$E$28)^(S$5-1)*MAX(0,MIN(1,S$4*1-Inputs!$E$29+1))/1</f>
        <v>4.5</v>
      </c>
      <c r="T8" s="13" t="n">
        <f aca="false">Inputs!$E$26*(1+Inputs!$E$28)^(T$5-1)*MAX(0,MIN(1,T$4*1-Inputs!$E$29+1))/1</f>
        <v>4.5</v>
      </c>
      <c r="U8" s="13" t="n">
        <f aca="false">Inputs!$E$26*(1+Inputs!$E$28)^(U$5-1)*MAX(0,MIN(1,U$4*1-Inputs!$E$29+1))/1</f>
        <v>4.5</v>
      </c>
      <c r="V8" s="13" t="n">
        <f aca="false">Inputs!$E$26*(1+Inputs!$E$28)^(V$5-1)*MAX(0,MIN(1,V$4*1-Inputs!$E$29+1))/1</f>
        <v>4.5</v>
      </c>
      <c r="W8" s="13" t="n">
        <f aca="false">Inputs!$E$26*(1+Inputs!$E$28)^(W$5-1)*MAX(0,MIN(1,W$4*1-Inputs!$E$29+1))/1</f>
        <v>4.5</v>
      </c>
      <c r="X8" s="13" t="n">
        <f aca="false">Inputs!$E$26*(1+Inputs!$E$28)^(X$5-1)*MAX(0,MIN(1,X$4*1-Inputs!$E$29+1))/1</f>
        <v>4.5</v>
      </c>
      <c r="Y8" s="13" t="n">
        <f aca="false">Inputs!$E$26*(1+Inputs!$E$28)^(Y$5-1)*MAX(0,MIN(1,Y$4*1-Inputs!$E$29+1))/1</f>
        <v>4.5</v>
      </c>
      <c r="Z8" s="13" t="n">
        <f aca="false">Inputs!$E$26*(1+Inputs!$E$28)^(Z$5-1)*MAX(0,MIN(1,Z$4*1-Inputs!$E$29+1))/1</f>
        <v>4.5</v>
      </c>
      <c r="AA8" s="13" t="n">
        <f aca="false">Inputs!$E$26*(1+Inputs!$E$28)^(AA$5-1)*MAX(0,MIN(1,AA$4*1-Inputs!$E$29+1))/1</f>
        <v>6.75</v>
      </c>
      <c r="AB8" s="13" t="n">
        <f aca="false">Inputs!$E$26*(1+Inputs!$E$28)^(AB$5-1)*MAX(0,MIN(1,AB$4*1-Inputs!$E$29+1))/1</f>
        <v>6.75</v>
      </c>
      <c r="AC8" s="13" t="n">
        <f aca="false">Inputs!$E$26*(1+Inputs!$E$28)^(AC$5-1)*MAX(0,MIN(1,AC$4*1-Inputs!$E$29+1))/1</f>
        <v>6.75</v>
      </c>
      <c r="AD8" s="13" t="n">
        <f aca="false">Inputs!$E$26*(1+Inputs!$E$28)^(AD$5-1)*MAX(0,MIN(1,AD$4*1-Inputs!$E$29+1))/1</f>
        <v>6.75</v>
      </c>
      <c r="AE8" s="13" t="n">
        <f aca="false">Inputs!$E$26*(1+Inputs!$E$28)^(AE$5-1)*MAX(0,MIN(1,AE$4*1-Inputs!$E$29+1))/1</f>
        <v>6.75</v>
      </c>
      <c r="AF8" s="13" t="n">
        <f aca="false">Inputs!$E$26*(1+Inputs!$E$28)^(AF$5-1)*MAX(0,MIN(1,AF$4*1-Inputs!$E$29+1))/1</f>
        <v>6.75</v>
      </c>
      <c r="AG8" s="13" t="n">
        <f aca="false">Inputs!$E$26*(1+Inputs!$E$28)^(AG$5-1)*MAX(0,MIN(1,AG$4*1-Inputs!$E$29+1))/1</f>
        <v>6.75</v>
      </c>
      <c r="AH8" s="13" t="n">
        <f aca="false">Inputs!$E$26*(1+Inputs!$E$28)^(AH$5-1)*MAX(0,MIN(1,AH$4*1-Inputs!$E$29+1))/1</f>
        <v>6.75</v>
      </c>
      <c r="AI8" s="13" t="n">
        <f aca="false">Inputs!$E$26*(1+Inputs!$E$28)^(AI$5-1)*MAX(0,MIN(1,AI$4*1-Inputs!$E$29+1))/1</f>
        <v>6.75</v>
      </c>
      <c r="AJ8" s="13" t="n">
        <f aca="false">Inputs!$E$26*(1+Inputs!$E$28)^(AJ$5-1)*MAX(0,MIN(1,AJ$4*1-Inputs!$E$29+1))/1</f>
        <v>6.75</v>
      </c>
      <c r="AK8" s="13" t="n">
        <f aca="false">Inputs!$E$26*(1+Inputs!$E$28)^(AK$5-1)*MAX(0,MIN(1,AK$4*1-Inputs!$E$29+1))/1</f>
        <v>6.75</v>
      </c>
      <c r="AL8" s="13" t="n">
        <f aca="false">Inputs!$E$26*(1+Inputs!$E$28)^(AL$5-1)*MAX(0,MIN(1,AL$4*1-Inputs!$E$29+1))/1</f>
        <v>6.75</v>
      </c>
    </row>
    <row r="9" customFormat="false" ht="15" hidden="false" customHeight="false" outlineLevel="0" collapsed="false">
      <c r="A9" s="11" t="s">
        <v>230</v>
      </c>
      <c r="C9" s="13" t="n">
        <f aca="false">Inputs!$E$30*(1+Inputs!$E$32)^(C$5-1)*MAX(0,MIN(1,C$4*1-Inputs!$E$33+1))/1</f>
        <v>1.5</v>
      </c>
      <c r="D9" s="13" t="n">
        <f aca="false">Inputs!$E$30*(1+Inputs!$E$32)^(D$5-1)*MAX(0,MIN(1,D$4*1-Inputs!$E$33+1))/1</f>
        <v>1.5</v>
      </c>
      <c r="E9" s="13" t="n">
        <f aca="false">Inputs!$E$30*(1+Inputs!$E$32)^(E$5-1)*MAX(0,MIN(1,E$4*1-Inputs!$E$33+1))/1</f>
        <v>1.5</v>
      </c>
      <c r="F9" s="13" t="n">
        <f aca="false">Inputs!$E$30*(1+Inputs!$E$32)^(F$5-1)*MAX(0,MIN(1,F$4*1-Inputs!$E$33+1))/1</f>
        <v>1.5</v>
      </c>
      <c r="G9" s="13" t="n">
        <f aca="false">Inputs!$E$30*(1+Inputs!$E$32)^(G$5-1)*MAX(0,MIN(1,G$4*1-Inputs!$E$33+1))/1</f>
        <v>1.5</v>
      </c>
      <c r="H9" s="13" t="n">
        <f aca="false">Inputs!$E$30*(1+Inputs!$E$32)^(H$5-1)*MAX(0,MIN(1,H$4*1-Inputs!$E$33+1))/1</f>
        <v>1.5</v>
      </c>
      <c r="I9" s="13" t="n">
        <f aca="false">Inputs!$E$30*(1+Inputs!$E$32)^(I$5-1)*MAX(0,MIN(1,I$4*1-Inputs!$E$33+1))/1</f>
        <v>1.5</v>
      </c>
      <c r="J9" s="13" t="n">
        <f aca="false">Inputs!$E$30*(1+Inputs!$E$32)^(J$5-1)*MAX(0,MIN(1,J$4*1-Inputs!$E$33+1))/1</f>
        <v>1.5</v>
      </c>
      <c r="K9" s="13" t="n">
        <f aca="false">Inputs!$E$30*(1+Inputs!$E$32)^(K$5-1)*MAX(0,MIN(1,K$4*1-Inputs!$E$33+1))/1</f>
        <v>1.5</v>
      </c>
      <c r="L9" s="13" t="n">
        <f aca="false">Inputs!$E$30*(1+Inputs!$E$32)^(L$5-1)*MAX(0,MIN(1,L$4*1-Inputs!$E$33+1))/1</f>
        <v>1.5</v>
      </c>
      <c r="M9" s="13" t="n">
        <f aca="false">Inputs!$E$30*(1+Inputs!$E$32)^(M$5-1)*MAX(0,MIN(1,M$4*1-Inputs!$E$33+1))/1</f>
        <v>1.5</v>
      </c>
      <c r="N9" s="13" t="n">
        <f aca="false">Inputs!$E$30*(1+Inputs!$E$32)^(N$5-1)*MAX(0,MIN(1,N$4*1-Inputs!$E$33+1))/1</f>
        <v>1.5</v>
      </c>
      <c r="O9" s="13" t="n">
        <f aca="false">Inputs!$E$30*(1+Inputs!$E$32)^(O$5-1)*MAX(0,MIN(1,O$4*1-Inputs!$E$33+1))/1</f>
        <v>2.25</v>
      </c>
      <c r="P9" s="13" t="n">
        <f aca="false">Inputs!$E$30*(1+Inputs!$E$32)^(P$5-1)*MAX(0,MIN(1,P$4*1-Inputs!$E$33+1))/1</f>
        <v>2.25</v>
      </c>
      <c r="Q9" s="13" t="n">
        <f aca="false">Inputs!$E$30*(1+Inputs!$E$32)^(Q$5-1)*MAX(0,MIN(1,Q$4*1-Inputs!$E$33+1))/1</f>
        <v>2.25</v>
      </c>
      <c r="R9" s="13" t="n">
        <f aca="false">Inputs!$E$30*(1+Inputs!$E$32)^(R$5-1)*MAX(0,MIN(1,R$4*1-Inputs!$E$33+1))/1</f>
        <v>2.25</v>
      </c>
      <c r="S9" s="13" t="n">
        <f aca="false">Inputs!$E$30*(1+Inputs!$E$32)^(S$5-1)*MAX(0,MIN(1,S$4*1-Inputs!$E$33+1))/1</f>
        <v>2.25</v>
      </c>
      <c r="T9" s="13" t="n">
        <f aca="false">Inputs!$E$30*(1+Inputs!$E$32)^(T$5-1)*MAX(0,MIN(1,T$4*1-Inputs!$E$33+1))/1</f>
        <v>2.25</v>
      </c>
      <c r="U9" s="13" t="n">
        <f aca="false">Inputs!$E$30*(1+Inputs!$E$32)^(U$5-1)*MAX(0,MIN(1,U$4*1-Inputs!$E$33+1))/1</f>
        <v>2.25</v>
      </c>
      <c r="V9" s="13" t="n">
        <f aca="false">Inputs!$E$30*(1+Inputs!$E$32)^(V$5-1)*MAX(0,MIN(1,V$4*1-Inputs!$E$33+1))/1</f>
        <v>2.25</v>
      </c>
      <c r="W9" s="13" t="n">
        <f aca="false">Inputs!$E$30*(1+Inputs!$E$32)^(W$5-1)*MAX(0,MIN(1,W$4*1-Inputs!$E$33+1))/1</f>
        <v>2.25</v>
      </c>
      <c r="X9" s="13" t="n">
        <f aca="false">Inputs!$E$30*(1+Inputs!$E$32)^(X$5-1)*MAX(0,MIN(1,X$4*1-Inputs!$E$33+1))/1</f>
        <v>2.25</v>
      </c>
      <c r="Y9" s="13" t="n">
        <f aca="false">Inputs!$E$30*(1+Inputs!$E$32)^(Y$5-1)*MAX(0,MIN(1,Y$4*1-Inputs!$E$33+1))/1</f>
        <v>2.25</v>
      </c>
      <c r="Z9" s="13" t="n">
        <f aca="false">Inputs!$E$30*(1+Inputs!$E$32)^(Z$5-1)*MAX(0,MIN(1,Z$4*1-Inputs!$E$33+1))/1</f>
        <v>2.25</v>
      </c>
      <c r="AA9" s="13" t="n">
        <f aca="false">Inputs!$E$30*(1+Inputs!$E$32)^(AA$5-1)*MAX(0,MIN(1,AA$4*1-Inputs!$E$33+1))/1</f>
        <v>3.375</v>
      </c>
      <c r="AB9" s="13" t="n">
        <f aca="false">Inputs!$E$30*(1+Inputs!$E$32)^(AB$5-1)*MAX(0,MIN(1,AB$4*1-Inputs!$E$33+1))/1</f>
        <v>3.375</v>
      </c>
      <c r="AC9" s="13" t="n">
        <f aca="false">Inputs!$E$30*(1+Inputs!$E$32)^(AC$5-1)*MAX(0,MIN(1,AC$4*1-Inputs!$E$33+1))/1</f>
        <v>3.375</v>
      </c>
      <c r="AD9" s="13" t="n">
        <f aca="false">Inputs!$E$30*(1+Inputs!$E$32)^(AD$5-1)*MAX(0,MIN(1,AD$4*1-Inputs!$E$33+1))/1</f>
        <v>3.375</v>
      </c>
      <c r="AE9" s="13" t="n">
        <f aca="false">Inputs!$E$30*(1+Inputs!$E$32)^(AE$5-1)*MAX(0,MIN(1,AE$4*1-Inputs!$E$33+1))/1</f>
        <v>3.375</v>
      </c>
      <c r="AF9" s="13" t="n">
        <f aca="false">Inputs!$E$30*(1+Inputs!$E$32)^(AF$5-1)*MAX(0,MIN(1,AF$4*1-Inputs!$E$33+1))/1</f>
        <v>3.375</v>
      </c>
      <c r="AG9" s="13" t="n">
        <f aca="false">Inputs!$E$30*(1+Inputs!$E$32)^(AG$5-1)*MAX(0,MIN(1,AG$4*1-Inputs!$E$33+1))/1</f>
        <v>3.375</v>
      </c>
      <c r="AH9" s="13" t="n">
        <f aca="false">Inputs!$E$30*(1+Inputs!$E$32)^(AH$5-1)*MAX(0,MIN(1,AH$4*1-Inputs!$E$33+1))/1</f>
        <v>3.375</v>
      </c>
      <c r="AI9" s="13" t="n">
        <f aca="false">Inputs!$E$30*(1+Inputs!$E$32)^(AI$5-1)*MAX(0,MIN(1,AI$4*1-Inputs!$E$33+1))/1</f>
        <v>3.375</v>
      </c>
      <c r="AJ9" s="13" t="n">
        <f aca="false">Inputs!$E$30*(1+Inputs!$E$32)^(AJ$5-1)*MAX(0,MIN(1,AJ$4*1-Inputs!$E$33+1))/1</f>
        <v>3.375</v>
      </c>
      <c r="AK9" s="13" t="n">
        <f aca="false">Inputs!$E$30*(1+Inputs!$E$32)^(AK$5-1)*MAX(0,MIN(1,AK$4*1-Inputs!$E$33+1))/1</f>
        <v>3.375</v>
      </c>
      <c r="AL9" s="13" t="n">
        <f aca="false">Inputs!$E$30*(1+Inputs!$E$32)^(AL$5-1)*MAX(0,MIN(1,AL$4*1-Inputs!$E$33+1))/1</f>
        <v>3.375</v>
      </c>
    </row>
    <row r="10" customFormat="false" ht="15" hidden="false" customHeight="false" outlineLevel="0" collapsed="false">
      <c r="A10" s="11" t="s">
        <v>231</v>
      </c>
      <c r="C10" s="13" t="n">
        <f aca="false">Inputs!$E$34*(1+Inputs!$E$36)^(C$5-1)*MAX(0,MIN(1,C$4*1-Inputs!$E$37+1))/1</f>
        <v>1</v>
      </c>
      <c r="D10" s="13" t="n">
        <f aca="false">Inputs!$E$34*(1+Inputs!$E$36)^(D$5-1)*MAX(0,MIN(1,D$4*1-Inputs!$E$37+1))/1</f>
        <v>1</v>
      </c>
      <c r="E10" s="13" t="n">
        <f aca="false">Inputs!$E$34*(1+Inputs!$E$36)^(E$5-1)*MAX(0,MIN(1,E$4*1-Inputs!$E$37+1))/1</f>
        <v>1</v>
      </c>
      <c r="F10" s="13" t="n">
        <f aca="false">Inputs!$E$34*(1+Inputs!$E$36)^(F$5-1)*MAX(0,MIN(1,F$4*1-Inputs!$E$37+1))/1</f>
        <v>1</v>
      </c>
      <c r="G10" s="13" t="n">
        <f aca="false">Inputs!$E$34*(1+Inputs!$E$36)^(G$5-1)*MAX(0,MIN(1,G$4*1-Inputs!$E$37+1))/1</f>
        <v>1</v>
      </c>
      <c r="H10" s="13" t="n">
        <f aca="false">Inputs!$E$34*(1+Inputs!$E$36)^(H$5-1)*MAX(0,MIN(1,H$4*1-Inputs!$E$37+1))/1</f>
        <v>1</v>
      </c>
      <c r="I10" s="13" t="n">
        <f aca="false">Inputs!$E$34*(1+Inputs!$E$36)^(I$5-1)*MAX(0,MIN(1,I$4*1-Inputs!$E$37+1))/1</f>
        <v>1</v>
      </c>
      <c r="J10" s="13" t="n">
        <f aca="false">Inputs!$E$34*(1+Inputs!$E$36)^(J$5-1)*MAX(0,MIN(1,J$4*1-Inputs!$E$37+1))/1</f>
        <v>1</v>
      </c>
      <c r="K10" s="13" t="n">
        <f aca="false">Inputs!$E$34*(1+Inputs!$E$36)^(K$5-1)*MAX(0,MIN(1,K$4*1-Inputs!$E$37+1))/1</f>
        <v>1</v>
      </c>
      <c r="L10" s="13" t="n">
        <f aca="false">Inputs!$E$34*(1+Inputs!$E$36)^(L$5-1)*MAX(0,MIN(1,L$4*1-Inputs!$E$37+1))/1</f>
        <v>1</v>
      </c>
      <c r="M10" s="13" t="n">
        <f aca="false">Inputs!$E$34*(1+Inputs!$E$36)^(M$5-1)*MAX(0,MIN(1,M$4*1-Inputs!$E$37+1))/1</f>
        <v>1</v>
      </c>
      <c r="N10" s="13" t="n">
        <f aca="false">Inputs!$E$34*(1+Inputs!$E$36)^(N$5-1)*MAX(0,MIN(1,N$4*1-Inputs!$E$37+1))/1</f>
        <v>1</v>
      </c>
      <c r="O10" s="13" t="n">
        <f aca="false">Inputs!$E$34*(1+Inputs!$E$36)^(O$5-1)*MAX(0,MIN(1,O$4*1-Inputs!$E$37+1))/1</f>
        <v>1.5</v>
      </c>
      <c r="P10" s="13" t="n">
        <f aca="false">Inputs!$E$34*(1+Inputs!$E$36)^(P$5-1)*MAX(0,MIN(1,P$4*1-Inputs!$E$37+1))/1</f>
        <v>1.5</v>
      </c>
      <c r="Q10" s="13" t="n">
        <f aca="false">Inputs!$E$34*(1+Inputs!$E$36)^(Q$5-1)*MAX(0,MIN(1,Q$4*1-Inputs!$E$37+1))/1</f>
        <v>1.5</v>
      </c>
      <c r="R10" s="13" t="n">
        <f aca="false">Inputs!$E$34*(1+Inputs!$E$36)^(R$5-1)*MAX(0,MIN(1,R$4*1-Inputs!$E$37+1))/1</f>
        <v>1.5</v>
      </c>
      <c r="S10" s="13" t="n">
        <f aca="false">Inputs!$E$34*(1+Inputs!$E$36)^(S$5-1)*MAX(0,MIN(1,S$4*1-Inputs!$E$37+1))/1</f>
        <v>1.5</v>
      </c>
      <c r="T10" s="13" t="n">
        <f aca="false">Inputs!$E$34*(1+Inputs!$E$36)^(T$5-1)*MAX(0,MIN(1,T$4*1-Inputs!$E$37+1))/1</f>
        <v>1.5</v>
      </c>
      <c r="U10" s="13" t="n">
        <f aca="false">Inputs!$E$34*(1+Inputs!$E$36)^(U$5-1)*MAX(0,MIN(1,U$4*1-Inputs!$E$37+1))/1</f>
        <v>1.5</v>
      </c>
      <c r="V10" s="13" t="n">
        <f aca="false">Inputs!$E$34*(1+Inputs!$E$36)^(V$5-1)*MAX(0,MIN(1,V$4*1-Inputs!$E$37+1))/1</f>
        <v>1.5</v>
      </c>
      <c r="W10" s="13" t="n">
        <f aca="false">Inputs!$E$34*(1+Inputs!$E$36)^(W$5-1)*MAX(0,MIN(1,W$4*1-Inputs!$E$37+1))/1</f>
        <v>1.5</v>
      </c>
      <c r="X10" s="13" t="n">
        <f aca="false">Inputs!$E$34*(1+Inputs!$E$36)^(X$5-1)*MAX(0,MIN(1,X$4*1-Inputs!$E$37+1))/1</f>
        <v>1.5</v>
      </c>
      <c r="Y10" s="13" t="n">
        <f aca="false">Inputs!$E$34*(1+Inputs!$E$36)^(Y$5-1)*MAX(0,MIN(1,Y$4*1-Inputs!$E$37+1))/1</f>
        <v>1.5</v>
      </c>
      <c r="Z10" s="13" t="n">
        <f aca="false">Inputs!$E$34*(1+Inputs!$E$36)^(Z$5-1)*MAX(0,MIN(1,Z$4*1-Inputs!$E$37+1))/1</f>
        <v>1.5</v>
      </c>
      <c r="AA10" s="13" t="n">
        <f aca="false">Inputs!$E$34*(1+Inputs!$E$36)^(AA$5-1)*MAX(0,MIN(1,AA$4*1-Inputs!$E$37+1))/1</f>
        <v>2.25</v>
      </c>
      <c r="AB10" s="13" t="n">
        <f aca="false">Inputs!$E$34*(1+Inputs!$E$36)^(AB$5-1)*MAX(0,MIN(1,AB$4*1-Inputs!$E$37+1))/1</f>
        <v>2.25</v>
      </c>
      <c r="AC10" s="13" t="n">
        <f aca="false">Inputs!$E$34*(1+Inputs!$E$36)^(AC$5-1)*MAX(0,MIN(1,AC$4*1-Inputs!$E$37+1))/1</f>
        <v>2.25</v>
      </c>
      <c r="AD10" s="13" t="n">
        <f aca="false">Inputs!$E$34*(1+Inputs!$E$36)^(AD$5-1)*MAX(0,MIN(1,AD$4*1-Inputs!$E$37+1))/1</f>
        <v>2.25</v>
      </c>
      <c r="AE10" s="13" t="n">
        <f aca="false">Inputs!$E$34*(1+Inputs!$E$36)^(AE$5-1)*MAX(0,MIN(1,AE$4*1-Inputs!$E$37+1))/1</f>
        <v>2.25</v>
      </c>
      <c r="AF10" s="13" t="n">
        <f aca="false">Inputs!$E$34*(1+Inputs!$E$36)^(AF$5-1)*MAX(0,MIN(1,AF$4*1-Inputs!$E$37+1))/1</f>
        <v>2.25</v>
      </c>
      <c r="AG10" s="13" t="n">
        <f aca="false">Inputs!$E$34*(1+Inputs!$E$36)^(AG$5-1)*MAX(0,MIN(1,AG$4*1-Inputs!$E$37+1))/1</f>
        <v>2.25</v>
      </c>
      <c r="AH10" s="13" t="n">
        <f aca="false">Inputs!$E$34*(1+Inputs!$E$36)^(AH$5-1)*MAX(0,MIN(1,AH$4*1-Inputs!$E$37+1))/1</f>
        <v>2.25</v>
      </c>
      <c r="AI10" s="13" t="n">
        <f aca="false">Inputs!$E$34*(1+Inputs!$E$36)^(AI$5-1)*MAX(0,MIN(1,AI$4*1-Inputs!$E$37+1))/1</f>
        <v>2.25</v>
      </c>
      <c r="AJ10" s="13" t="n">
        <f aca="false">Inputs!$E$34*(1+Inputs!$E$36)^(AJ$5-1)*MAX(0,MIN(1,AJ$4*1-Inputs!$E$37+1))/1</f>
        <v>2.25</v>
      </c>
      <c r="AK10" s="13" t="n">
        <f aca="false">Inputs!$E$34*(1+Inputs!$E$36)^(AK$5-1)*MAX(0,MIN(1,AK$4*1-Inputs!$E$37+1))/1</f>
        <v>2.25</v>
      </c>
      <c r="AL10" s="13" t="n">
        <f aca="false">Inputs!$E$34*(1+Inputs!$E$36)^(AL$5-1)*MAX(0,MIN(1,AL$4*1-Inputs!$E$37+1))/1</f>
        <v>2.25</v>
      </c>
    </row>
    <row r="11" customFormat="false" ht="15" hidden="false" customHeight="false" outlineLevel="0" collapsed="false">
      <c r="A11" s="11" t="s">
        <v>232</v>
      </c>
      <c r="C11" s="13" t="n">
        <f aca="false">Inputs!$E$38*(1+Inputs!$E$40)^(C$5-1)*MAX(0,MIN(1,C$4*1-Inputs!$E$41+1))/1</f>
        <v>0.5</v>
      </c>
      <c r="D11" s="13" t="n">
        <f aca="false">Inputs!$E$38*(1+Inputs!$E$40)^(D$5-1)*MAX(0,MIN(1,D$4*1-Inputs!$E$41+1))/1</f>
        <v>0.5</v>
      </c>
      <c r="E11" s="13" t="n">
        <f aca="false">Inputs!$E$38*(1+Inputs!$E$40)^(E$5-1)*MAX(0,MIN(1,E$4*1-Inputs!$E$41+1))/1</f>
        <v>0.5</v>
      </c>
      <c r="F11" s="13" t="n">
        <f aca="false">Inputs!$E$38*(1+Inputs!$E$40)^(F$5-1)*MAX(0,MIN(1,F$4*1-Inputs!$E$41+1))/1</f>
        <v>0.5</v>
      </c>
      <c r="G11" s="13" t="n">
        <f aca="false">Inputs!$E$38*(1+Inputs!$E$40)^(G$5-1)*MAX(0,MIN(1,G$4*1-Inputs!$E$41+1))/1</f>
        <v>0.5</v>
      </c>
      <c r="H11" s="13" t="n">
        <f aca="false">Inputs!$E$38*(1+Inputs!$E$40)^(H$5-1)*MAX(0,MIN(1,H$4*1-Inputs!$E$41+1))/1</f>
        <v>0.5</v>
      </c>
      <c r="I11" s="13" t="n">
        <f aca="false">Inputs!$E$38*(1+Inputs!$E$40)^(I$5-1)*MAX(0,MIN(1,I$4*1-Inputs!$E$41+1))/1</f>
        <v>0.5</v>
      </c>
      <c r="J11" s="13" t="n">
        <f aca="false">Inputs!$E$38*(1+Inputs!$E$40)^(J$5-1)*MAX(0,MIN(1,J$4*1-Inputs!$E$41+1))/1</f>
        <v>0.5</v>
      </c>
      <c r="K11" s="13" t="n">
        <f aca="false">Inputs!$E$38*(1+Inputs!$E$40)^(K$5-1)*MAX(0,MIN(1,K$4*1-Inputs!$E$41+1))/1</f>
        <v>0.5</v>
      </c>
      <c r="L11" s="13" t="n">
        <f aca="false">Inputs!$E$38*(1+Inputs!$E$40)^(L$5-1)*MAX(0,MIN(1,L$4*1-Inputs!$E$41+1))/1</f>
        <v>0.5</v>
      </c>
      <c r="M11" s="13" t="n">
        <f aca="false">Inputs!$E$38*(1+Inputs!$E$40)^(M$5-1)*MAX(0,MIN(1,M$4*1-Inputs!$E$41+1))/1</f>
        <v>0.5</v>
      </c>
      <c r="N11" s="13" t="n">
        <f aca="false">Inputs!$E$38*(1+Inputs!$E$40)^(N$5-1)*MAX(0,MIN(1,N$4*1-Inputs!$E$41+1))/1</f>
        <v>0.5</v>
      </c>
      <c r="O11" s="13" t="n">
        <f aca="false">Inputs!$E$38*(1+Inputs!$E$40)^(O$5-1)*MAX(0,MIN(1,O$4*1-Inputs!$E$41+1))/1</f>
        <v>0.75</v>
      </c>
      <c r="P11" s="13" t="n">
        <f aca="false">Inputs!$E$38*(1+Inputs!$E$40)^(P$5-1)*MAX(0,MIN(1,P$4*1-Inputs!$E$41+1))/1</f>
        <v>0.75</v>
      </c>
      <c r="Q11" s="13" t="n">
        <f aca="false">Inputs!$E$38*(1+Inputs!$E$40)^(Q$5-1)*MAX(0,MIN(1,Q$4*1-Inputs!$E$41+1))/1</f>
        <v>0.75</v>
      </c>
      <c r="R11" s="13" t="n">
        <f aca="false">Inputs!$E$38*(1+Inputs!$E$40)^(R$5-1)*MAX(0,MIN(1,R$4*1-Inputs!$E$41+1))/1</f>
        <v>0.75</v>
      </c>
      <c r="S11" s="13" t="n">
        <f aca="false">Inputs!$E$38*(1+Inputs!$E$40)^(S$5-1)*MAX(0,MIN(1,S$4*1-Inputs!$E$41+1))/1</f>
        <v>0.75</v>
      </c>
      <c r="T11" s="13" t="n">
        <f aca="false">Inputs!$E$38*(1+Inputs!$E$40)^(T$5-1)*MAX(0,MIN(1,T$4*1-Inputs!$E$41+1))/1</f>
        <v>0.75</v>
      </c>
      <c r="U11" s="13" t="n">
        <f aca="false">Inputs!$E$38*(1+Inputs!$E$40)^(U$5-1)*MAX(0,MIN(1,U$4*1-Inputs!$E$41+1))/1</f>
        <v>0.75</v>
      </c>
      <c r="V11" s="13" t="n">
        <f aca="false">Inputs!$E$38*(1+Inputs!$E$40)^(V$5-1)*MAX(0,MIN(1,V$4*1-Inputs!$E$41+1))/1</f>
        <v>0.75</v>
      </c>
      <c r="W11" s="13" t="n">
        <f aca="false">Inputs!$E$38*(1+Inputs!$E$40)^(W$5-1)*MAX(0,MIN(1,W$4*1-Inputs!$E$41+1))/1</f>
        <v>0.75</v>
      </c>
      <c r="X11" s="13" t="n">
        <f aca="false">Inputs!$E$38*(1+Inputs!$E$40)^(X$5-1)*MAX(0,MIN(1,X$4*1-Inputs!$E$41+1))/1</f>
        <v>0.75</v>
      </c>
      <c r="Y11" s="13" t="n">
        <f aca="false">Inputs!$E$38*(1+Inputs!$E$40)^(Y$5-1)*MAX(0,MIN(1,Y$4*1-Inputs!$E$41+1))/1</f>
        <v>0.75</v>
      </c>
      <c r="Z11" s="13" t="n">
        <f aca="false">Inputs!$E$38*(1+Inputs!$E$40)^(Z$5-1)*MAX(0,MIN(1,Z$4*1-Inputs!$E$41+1))/1</f>
        <v>0.75</v>
      </c>
      <c r="AA11" s="13" t="n">
        <f aca="false">Inputs!$E$38*(1+Inputs!$E$40)^(AA$5-1)*MAX(0,MIN(1,AA$4*1-Inputs!$E$41+1))/1</f>
        <v>1.125</v>
      </c>
      <c r="AB11" s="13" t="n">
        <f aca="false">Inputs!$E$38*(1+Inputs!$E$40)^(AB$5-1)*MAX(0,MIN(1,AB$4*1-Inputs!$E$41+1))/1</f>
        <v>1.125</v>
      </c>
      <c r="AC11" s="13" t="n">
        <f aca="false">Inputs!$E$38*(1+Inputs!$E$40)^(AC$5-1)*MAX(0,MIN(1,AC$4*1-Inputs!$E$41+1))/1</f>
        <v>1.125</v>
      </c>
      <c r="AD11" s="13" t="n">
        <f aca="false">Inputs!$E$38*(1+Inputs!$E$40)^(AD$5-1)*MAX(0,MIN(1,AD$4*1-Inputs!$E$41+1))/1</f>
        <v>1.125</v>
      </c>
      <c r="AE11" s="13" t="n">
        <f aca="false">Inputs!$E$38*(1+Inputs!$E$40)^(AE$5-1)*MAX(0,MIN(1,AE$4*1-Inputs!$E$41+1))/1</f>
        <v>1.125</v>
      </c>
      <c r="AF11" s="13" t="n">
        <f aca="false">Inputs!$E$38*(1+Inputs!$E$40)^(AF$5-1)*MAX(0,MIN(1,AF$4*1-Inputs!$E$41+1))/1</f>
        <v>1.125</v>
      </c>
      <c r="AG11" s="13" t="n">
        <f aca="false">Inputs!$E$38*(1+Inputs!$E$40)^(AG$5-1)*MAX(0,MIN(1,AG$4*1-Inputs!$E$41+1))/1</f>
        <v>1.125</v>
      </c>
      <c r="AH11" s="13" t="n">
        <f aca="false">Inputs!$E$38*(1+Inputs!$E$40)^(AH$5-1)*MAX(0,MIN(1,AH$4*1-Inputs!$E$41+1))/1</f>
        <v>1.125</v>
      </c>
      <c r="AI11" s="13" t="n">
        <f aca="false">Inputs!$E$38*(1+Inputs!$E$40)^(AI$5-1)*MAX(0,MIN(1,AI$4*1-Inputs!$E$41+1))/1</f>
        <v>1.125</v>
      </c>
      <c r="AJ11" s="13" t="n">
        <f aca="false">Inputs!$E$38*(1+Inputs!$E$40)^(AJ$5-1)*MAX(0,MIN(1,AJ$4*1-Inputs!$E$41+1))/1</f>
        <v>1.125</v>
      </c>
      <c r="AK11" s="13" t="n">
        <f aca="false">Inputs!$E$38*(1+Inputs!$E$40)^(AK$5-1)*MAX(0,MIN(1,AK$4*1-Inputs!$E$41+1))/1</f>
        <v>1.125</v>
      </c>
      <c r="AL11" s="13" t="n">
        <f aca="false">Inputs!$E$38*(1+Inputs!$E$40)^(AL$5-1)*MAX(0,MIN(1,AL$4*1-Inputs!$E$41+1))/1</f>
        <v>1.125</v>
      </c>
    </row>
    <row r="12" customFormat="false" ht="15" hidden="false" customHeight="false" outlineLevel="0" collapsed="false">
      <c r="A12" s="4" t="s">
        <v>233</v>
      </c>
      <c r="C12" s="34" t="n">
        <f aca="false">C8+C9+C10+C11</f>
        <v>6</v>
      </c>
      <c r="D12" s="34" t="n">
        <f aca="false">D8+D9+D10+D11</f>
        <v>6</v>
      </c>
      <c r="E12" s="34" t="n">
        <f aca="false">E8+E9+E10+E11</f>
        <v>6</v>
      </c>
      <c r="F12" s="34" t="n">
        <f aca="false">F8+F9+F10+F11</f>
        <v>6</v>
      </c>
      <c r="G12" s="34" t="n">
        <f aca="false">G8+G9+G10+G11</f>
        <v>6</v>
      </c>
      <c r="H12" s="34" t="n">
        <f aca="false">H8+H9+H10+H11</f>
        <v>6</v>
      </c>
      <c r="I12" s="34" t="n">
        <f aca="false">I8+I9+I10+I11</f>
        <v>6</v>
      </c>
      <c r="J12" s="34" t="n">
        <f aca="false">J8+J9+J10+J11</f>
        <v>6</v>
      </c>
      <c r="K12" s="34" t="n">
        <f aca="false">K8+K9+K10+K11</f>
        <v>6</v>
      </c>
      <c r="L12" s="34" t="n">
        <f aca="false">L8+L9+L10+L11</f>
        <v>6</v>
      </c>
      <c r="M12" s="34" t="n">
        <f aca="false">M8+M9+M10+M11</f>
        <v>6</v>
      </c>
      <c r="N12" s="34" t="n">
        <f aca="false">N8+N9+N10+N11</f>
        <v>6</v>
      </c>
      <c r="O12" s="34" t="n">
        <f aca="false">O8+O9+O10+O11</f>
        <v>9</v>
      </c>
      <c r="P12" s="34" t="n">
        <f aca="false">P8+P9+P10+P11</f>
        <v>9</v>
      </c>
      <c r="Q12" s="34" t="n">
        <f aca="false">Q8+Q9+Q10+Q11</f>
        <v>9</v>
      </c>
      <c r="R12" s="34" t="n">
        <f aca="false">R8+R9+R10+R11</f>
        <v>9</v>
      </c>
      <c r="S12" s="34" t="n">
        <f aca="false">S8+S9+S10+S11</f>
        <v>9</v>
      </c>
      <c r="T12" s="34" t="n">
        <f aca="false">T8+T9+T10+T11</f>
        <v>9</v>
      </c>
      <c r="U12" s="34" t="n">
        <f aca="false">U8+U9+U10+U11</f>
        <v>9</v>
      </c>
      <c r="V12" s="34" t="n">
        <f aca="false">V8+V9+V10+V11</f>
        <v>9</v>
      </c>
      <c r="W12" s="34" t="n">
        <f aca="false">W8+W9+W10+W11</f>
        <v>9</v>
      </c>
      <c r="X12" s="34" t="n">
        <f aca="false">X8+X9+X10+X11</f>
        <v>9</v>
      </c>
      <c r="Y12" s="34" t="n">
        <f aca="false">Y8+Y9+Y10+Y11</f>
        <v>9</v>
      </c>
      <c r="Z12" s="34" t="n">
        <f aca="false">Z8+Z9+Z10+Z11</f>
        <v>9</v>
      </c>
      <c r="AA12" s="34" t="n">
        <f aca="false">AA8+AA9+AA10+AA11</f>
        <v>13.5</v>
      </c>
      <c r="AB12" s="34" t="n">
        <f aca="false">AB8+AB9+AB10+AB11</f>
        <v>13.5</v>
      </c>
      <c r="AC12" s="34" t="n">
        <f aca="false">AC8+AC9+AC10+AC11</f>
        <v>13.5</v>
      </c>
      <c r="AD12" s="34" t="n">
        <f aca="false">AD8+AD9+AD10+AD11</f>
        <v>13.5</v>
      </c>
      <c r="AE12" s="34" t="n">
        <f aca="false">AE8+AE9+AE10+AE11</f>
        <v>13.5</v>
      </c>
      <c r="AF12" s="34" t="n">
        <f aca="false">AF8+AF9+AF10+AF11</f>
        <v>13.5</v>
      </c>
      <c r="AG12" s="34" t="n">
        <f aca="false">AG8+AG9+AG10+AG11</f>
        <v>13.5</v>
      </c>
      <c r="AH12" s="34" t="n">
        <f aca="false">AH8+AH9+AH10+AH11</f>
        <v>13.5</v>
      </c>
      <c r="AI12" s="34" t="n">
        <f aca="false">AI8+AI9+AI10+AI11</f>
        <v>13.5</v>
      </c>
      <c r="AJ12" s="34" t="n">
        <f aca="false">AJ8+AJ9+AJ10+AJ11</f>
        <v>13.5</v>
      </c>
      <c r="AK12" s="34" t="n">
        <f aca="false">AK8+AK9+AK10+AK11</f>
        <v>13.5</v>
      </c>
      <c r="AL12" s="34" t="n">
        <f aca="false">AL8+AL9+AL10+AL11</f>
        <v>13.5</v>
      </c>
    </row>
    <row r="14" customFormat="false" ht="15" hidden="false" customHeight="false" outlineLevel="0" collapsed="false">
      <c r="A14" s="7" t="s">
        <v>234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customFormat="false" ht="15" hidden="false" customHeight="false" outlineLevel="0" collapsed="false">
      <c r="A15" s="11" t="s">
        <v>235</v>
      </c>
      <c r="C15" s="19" t="n">
        <f aca="false">-C8*Inputs!$E$27/12*1*(1+Inputs!$E$42)*(1+Inputs!$E$43)^(C$5-1)</f>
        <v>-37500</v>
      </c>
      <c r="D15" s="19" t="n">
        <f aca="false">-D8*Inputs!$E$27/12*1*(1+Inputs!$E$42)*(1+Inputs!$E$43)^(D$5-1)</f>
        <v>-37500</v>
      </c>
      <c r="E15" s="19" t="n">
        <f aca="false">-E8*Inputs!$E$27/12*1*(1+Inputs!$E$42)*(1+Inputs!$E$43)^(E$5-1)</f>
        <v>-37500</v>
      </c>
      <c r="F15" s="19" t="n">
        <f aca="false">-F8*Inputs!$E$27/12*1*(1+Inputs!$E$42)*(1+Inputs!$E$43)^(F$5-1)</f>
        <v>-37500</v>
      </c>
      <c r="G15" s="19" t="n">
        <f aca="false">-G8*Inputs!$E$27/12*1*(1+Inputs!$E$42)*(1+Inputs!$E$43)^(G$5-1)</f>
        <v>-37500</v>
      </c>
      <c r="H15" s="19" t="n">
        <f aca="false">-H8*Inputs!$E$27/12*1*(1+Inputs!$E$42)*(1+Inputs!$E$43)^(H$5-1)</f>
        <v>-37500</v>
      </c>
      <c r="I15" s="19" t="n">
        <f aca="false">-I8*Inputs!$E$27/12*1*(1+Inputs!$E$42)*(1+Inputs!$E$43)^(I$5-1)</f>
        <v>-37500</v>
      </c>
      <c r="J15" s="19" t="n">
        <f aca="false">-J8*Inputs!$E$27/12*1*(1+Inputs!$E$42)*(1+Inputs!$E$43)^(J$5-1)</f>
        <v>-37500</v>
      </c>
      <c r="K15" s="19" t="n">
        <f aca="false">-K8*Inputs!$E$27/12*1*(1+Inputs!$E$42)*(1+Inputs!$E$43)^(K$5-1)</f>
        <v>-37500</v>
      </c>
      <c r="L15" s="19" t="n">
        <f aca="false">-L8*Inputs!$E$27/12*1*(1+Inputs!$E$42)*(1+Inputs!$E$43)^(L$5-1)</f>
        <v>-37500</v>
      </c>
      <c r="M15" s="19" t="n">
        <f aca="false">-M8*Inputs!$E$27/12*1*(1+Inputs!$E$42)*(1+Inputs!$E$43)^(M$5-1)</f>
        <v>-37500</v>
      </c>
      <c r="N15" s="19" t="n">
        <f aca="false">-N8*Inputs!$E$27/12*1*(1+Inputs!$E$42)*(1+Inputs!$E$43)^(N$5-1)</f>
        <v>-37500</v>
      </c>
      <c r="O15" s="19" t="n">
        <f aca="false">-O8*Inputs!$E$27/12*1*(1+Inputs!$E$42)*(1+Inputs!$E$43)^(O$5-1)</f>
        <v>-58500</v>
      </c>
      <c r="P15" s="19" t="n">
        <f aca="false">-P8*Inputs!$E$27/12*1*(1+Inputs!$E$42)*(1+Inputs!$E$43)^(P$5-1)</f>
        <v>-58500</v>
      </c>
      <c r="Q15" s="19" t="n">
        <f aca="false">-Q8*Inputs!$E$27/12*1*(1+Inputs!$E$42)*(1+Inputs!$E$43)^(Q$5-1)</f>
        <v>-58500</v>
      </c>
      <c r="R15" s="19" t="n">
        <f aca="false">-R8*Inputs!$E$27/12*1*(1+Inputs!$E$42)*(1+Inputs!$E$43)^(R$5-1)</f>
        <v>-58500</v>
      </c>
      <c r="S15" s="19" t="n">
        <f aca="false">-S8*Inputs!$E$27/12*1*(1+Inputs!$E$42)*(1+Inputs!$E$43)^(S$5-1)</f>
        <v>-58500</v>
      </c>
      <c r="T15" s="19" t="n">
        <f aca="false">-T8*Inputs!$E$27/12*1*(1+Inputs!$E$42)*(1+Inputs!$E$43)^(T$5-1)</f>
        <v>-58500</v>
      </c>
      <c r="U15" s="19" t="n">
        <f aca="false">-U8*Inputs!$E$27/12*1*(1+Inputs!$E$42)*(1+Inputs!$E$43)^(U$5-1)</f>
        <v>-58500</v>
      </c>
      <c r="V15" s="19" t="n">
        <f aca="false">-V8*Inputs!$E$27/12*1*(1+Inputs!$E$42)*(1+Inputs!$E$43)^(V$5-1)</f>
        <v>-58500</v>
      </c>
      <c r="W15" s="19" t="n">
        <f aca="false">-W8*Inputs!$E$27/12*1*(1+Inputs!$E$42)*(1+Inputs!$E$43)^(W$5-1)</f>
        <v>-58500</v>
      </c>
      <c r="X15" s="19" t="n">
        <f aca="false">-X8*Inputs!$E$27/12*1*(1+Inputs!$E$42)*(1+Inputs!$E$43)^(X$5-1)</f>
        <v>-58500</v>
      </c>
      <c r="Y15" s="19" t="n">
        <f aca="false">-Y8*Inputs!$E$27/12*1*(1+Inputs!$E$42)*(1+Inputs!$E$43)^(Y$5-1)</f>
        <v>-58500</v>
      </c>
      <c r="Z15" s="19" t="n">
        <f aca="false">-Z8*Inputs!$E$27/12*1*(1+Inputs!$E$42)*(1+Inputs!$E$43)^(Z$5-1)</f>
        <v>-58500</v>
      </c>
      <c r="AA15" s="19" t="n">
        <f aca="false">-AA8*Inputs!$E$27/12*1*(1+Inputs!$E$42)*(1+Inputs!$E$43)^(AA$5-1)</f>
        <v>-91260</v>
      </c>
      <c r="AB15" s="19" t="n">
        <f aca="false">-AB8*Inputs!$E$27/12*1*(1+Inputs!$E$42)*(1+Inputs!$E$43)^(AB$5-1)</f>
        <v>-91260</v>
      </c>
      <c r="AC15" s="19" t="n">
        <f aca="false">-AC8*Inputs!$E$27/12*1*(1+Inputs!$E$42)*(1+Inputs!$E$43)^(AC$5-1)</f>
        <v>-91260</v>
      </c>
      <c r="AD15" s="19" t="n">
        <f aca="false">-AD8*Inputs!$E$27/12*1*(1+Inputs!$E$42)*(1+Inputs!$E$43)^(AD$5-1)</f>
        <v>-91260</v>
      </c>
      <c r="AE15" s="19" t="n">
        <f aca="false">-AE8*Inputs!$E$27/12*1*(1+Inputs!$E$42)*(1+Inputs!$E$43)^(AE$5-1)</f>
        <v>-91260</v>
      </c>
      <c r="AF15" s="19" t="n">
        <f aca="false">-AF8*Inputs!$E$27/12*1*(1+Inputs!$E$42)*(1+Inputs!$E$43)^(AF$5-1)</f>
        <v>-91260</v>
      </c>
      <c r="AG15" s="19" t="n">
        <f aca="false">-AG8*Inputs!$E$27/12*1*(1+Inputs!$E$42)*(1+Inputs!$E$43)^(AG$5-1)</f>
        <v>-91260</v>
      </c>
      <c r="AH15" s="19" t="n">
        <f aca="false">-AH8*Inputs!$E$27/12*1*(1+Inputs!$E$42)*(1+Inputs!$E$43)^(AH$5-1)</f>
        <v>-91260</v>
      </c>
      <c r="AI15" s="19" t="n">
        <f aca="false">-AI8*Inputs!$E$27/12*1*(1+Inputs!$E$42)*(1+Inputs!$E$43)^(AI$5-1)</f>
        <v>-91260</v>
      </c>
      <c r="AJ15" s="19" t="n">
        <f aca="false">-AJ8*Inputs!$E$27/12*1*(1+Inputs!$E$42)*(1+Inputs!$E$43)^(AJ$5-1)</f>
        <v>-91260</v>
      </c>
      <c r="AK15" s="19" t="n">
        <f aca="false">-AK8*Inputs!$E$27/12*1*(1+Inputs!$E$42)*(1+Inputs!$E$43)^(AK$5-1)</f>
        <v>-91260</v>
      </c>
      <c r="AL15" s="19" t="n">
        <f aca="false">-AL8*Inputs!$E$27/12*1*(1+Inputs!$E$42)*(1+Inputs!$E$43)^(AL$5-1)</f>
        <v>-91260</v>
      </c>
    </row>
    <row r="16" customFormat="false" ht="15" hidden="false" customHeight="false" outlineLevel="0" collapsed="false">
      <c r="A16" s="11" t="s">
        <v>236</v>
      </c>
      <c r="C16" s="19" t="n">
        <f aca="false">-C9*Inputs!$E$31/12*1*(1+Inputs!$E$42)*(1+Inputs!$E$43)^(C$5-1)</f>
        <v>-14250</v>
      </c>
      <c r="D16" s="19" t="n">
        <f aca="false">-D9*Inputs!$E$31/12*1*(1+Inputs!$E$42)*(1+Inputs!$E$43)^(D$5-1)</f>
        <v>-14250</v>
      </c>
      <c r="E16" s="19" t="n">
        <f aca="false">-E9*Inputs!$E$31/12*1*(1+Inputs!$E$42)*(1+Inputs!$E$43)^(E$5-1)</f>
        <v>-14250</v>
      </c>
      <c r="F16" s="19" t="n">
        <f aca="false">-F9*Inputs!$E$31/12*1*(1+Inputs!$E$42)*(1+Inputs!$E$43)^(F$5-1)</f>
        <v>-14250</v>
      </c>
      <c r="G16" s="19" t="n">
        <f aca="false">-G9*Inputs!$E$31/12*1*(1+Inputs!$E$42)*(1+Inputs!$E$43)^(G$5-1)</f>
        <v>-14250</v>
      </c>
      <c r="H16" s="19" t="n">
        <f aca="false">-H9*Inputs!$E$31/12*1*(1+Inputs!$E$42)*(1+Inputs!$E$43)^(H$5-1)</f>
        <v>-14250</v>
      </c>
      <c r="I16" s="19" t="n">
        <f aca="false">-I9*Inputs!$E$31/12*1*(1+Inputs!$E$42)*(1+Inputs!$E$43)^(I$5-1)</f>
        <v>-14250</v>
      </c>
      <c r="J16" s="19" t="n">
        <f aca="false">-J9*Inputs!$E$31/12*1*(1+Inputs!$E$42)*(1+Inputs!$E$43)^(J$5-1)</f>
        <v>-14250</v>
      </c>
      <c r="K16" s="19" t="n">
        <f aca="false">-K9*Inputs!$E$31/12*1*(1+Inputs!$E$42)*(1+Inputs!$E$43)^(K$5-1)</f>
        <v>-14250</v>
      </c>
      <c r="L16" s="19" t="n">
        <f aca="false">-L9*Inputs!$E$31/12*1*(1+Inputs!$E$42)*(1+Inputs!$E$43)^(L$5-1)</f>
        <v>-14250</v>
      </c>
      <c r="M16" s="19" t="n">
        <f aca="false">-M9*Inputs!$E$31/12*1*(1+Inputs!$E$42)*(1+Inputs!$E$43)^(M$5-1)</f>
        <v>-14250</v>
      </c>
      <c r="N16" s="19" t="n">
        <f aca="false">-N9*Inputs!$E$31/12*1*(1+Inputs!$E$42)*(1+Inputs!$E$43)^(N$5-1)</f>
        <v>-14250</v>
      </c>
      <c r="O16" s="19" t="n">
        <f aca="false">-O9*Inputs!$E$31/12*1*(1+Inputs!$E$42)*(1+Inputs!$E$43)^(O$5-1)</f>
        <v>-22230</v>
      </c>
      <c r="P16" s="19" t="n">
        <f aca="false">-P9*Inputs!$E$31/12*1*(1+Inputs!$E$42)*(1+Inputs!$E$43)^(P$5-1)</f>
        <v>-22230</v>
      </c>
      <c r="Q16" s="19" t="n">
        <f aca="false">-Q9*Inputs!$E$31/12*1*(1+Inputs!$E$42)*(1+Inputs!$E$43)^(Q$5-1)</f>
        <v>-22230</v>
      </c>
      <c r="R16" s="19" t="n">
        <f aca="false">-R9*Inputs!$E$31/12*1*(1+Inputs!$E$42)*(1+Inputs!$E$43)^(R$5-1)</f>
        <v>-22230</v>
      </c>
      <c r="S16" s="19" t="n">
        <f aca="false">-S9*Inputs!$E$31/12*1*(1+Inputs!$E$42)*(1+Inputs!$E$43)^(S$5-1)</f>
        <v>-22230</v>
      </c>
      <c r="T16" s="19" t="n">
        <f aca="false">-T9*Inputs!$E$31/12*1*(1+Inputs!$E$42)*(1+Inputs!$E$43)^(T$5-1)</f>
        <v>-22230</v>
      </c>
      <c r="U16" s="19" t="n">
        <f aca="false">-U9*Inputs!$E$31/12*1*(1+Inputs!$E$42)*(1+Inputs!$E$43)^(U$5-1)</f>
        <v>-22230</v>
      </c>
      <c r="V16" s="19" t="n">
        <f aca="false">-V9*Inputs!$E$31/12*1*(1+Inputs!$E$42)*(1+Inputs!$E$43)^(V$5-1)</f>
        <v>-22230</v>
      </c>
      <c r="W16" s="19" t="n">
        <f aca="false">-W9*Inputs!$E$31/12*1*(1+Inputs!$E$42)*(1+Inputs!$E$43)^(W$5-1)</f>
        <v>-22230</v>
      </c>
      <c r="X16" s="19" t="n">
        <f aca="false">-X9*Inputs!$E$31/12*1*(1+Inputs!$E$42)*(1+Inputs!$E$43)^(X$5-1)</f>
        <v>-22230</v>
      </c>
      <c r="Y16" s="19" t="n">
        <f aca="false">-Y9*Inputs!$E$31/12*1*(1+Inputs!$E$42)*(1+Inputs!$E$43)^(Y$5-1)</f>
        <v>-22230</v>
      </c>
      <c r="Z16" s="19" t="n">
        <f aca="false">-Z9*Inputs!$E$31/12*1*(1+Inputs!$E$42)*(1+Inputs!$E$43)^(Z$5-1)</f>
        <v>-22230</v>
      </c>
      <c r="AA16" s="19" t="n">
        <f aca="false">-AA9*Inputs!$E$31/12*1*(1+Inputs!$E$42)*(1+Inputs!$E$43)^(AA$5-1)</f>
        <v>-34678.8</v>
      </c>
      <c r="AB16" s="19" t="n">
        <f aca="false">-AB9*Inputs!$E$31/12*1*(1+Inputs!$E$42)*(1+Inputs!$E$43)^(AB$5-1)</f>
        <v>-34678.8</v>
      </c>
      <c r="AC16" s="19" t="n">
        <f aca="false">-AC9*Inputs!$E$31/12*1*(1+Inputs!$E$42)*(1+Inputs!$E$43)^(AC$5-1)</f>
        <v>-34678.8</v>
      </c>
      <c r="AD16" s="19" t="n">
        <f aca="false">-AD9*Inputs!$E$31/12*1*(1+Inputs!$E$42)*(1+Inputs!$E$43)^(AD$5-1)</f>
        <v>-34678.8</v>
      </c>
      <c r="AE16" s="19" t="n">
        <f aca="false">-AE9*Inputs!$E$31/12*1*(1+Inputs!$E$42)*(1+Inputs!$E$43)^(AE$5-1)</f>
        <v>-34678.8</v>
      </c>
      <c r="AF16" s="19" t="n">
        <f aca="false">-AF9*Inputs!$E$31/12*1*(1+Inputs!$E$42)*(1+Inputs!$E$43)^(AF$5-1)</f>
        <v>-34678.8</v>
      </c>
      <c r="AG16" s="19" t="n">
        <f aca="false">-AG9*Inputs!$E$31/12*1*(1+Inputs!$E$42)*(1+Inputs!$E$43)^(AG$5-1)</f>
        <v>-34678.8</v>
      </c>
      <c r="AH16" s="19" t="n">
        <f aca="false">-AH9*Inputs!$E$31/12*1*(1+Inputs!$E$42)*(1+Inputs!$E$43)^(AH$5-1)</f>
        <v>-34678.8</v>
      </c>
      <c r="AI16" s="19" t="n">
        <f aca="false">-AI9*Inputs!$E$31/12*1*(1+Inputs!$E$42)*(1+Inputs!$E$43)^(AI$5-1)</f>
        <v>-34678.8</v>
      </c>
      <c r="AJ16" s="19" t="n">
        <f aca="false">-AJ9*Inputs!$E$31/12*1*(1+Inputs!$E$42)*(1+Inputs!$E$43)^(AJ$5-1)</f>
        <v>-34678.8</v>
      </c>
      <c r="AK16" s="19" t="n">
        <f aca="false">-AK9*Inputs!$E$31/12*1*(1+Inputs!$E$42)*(1+Inputs!$E$43)^(AK$5-1)</f>
        <v>-34678.8</v>
      </c>
      <c r="AL16" s="19" t="n">
        <f aca="false">-AL9*Inputs!$E$31/12*1*(1+Inputs!$E$42)*(1+Inputs!$E$43)^(AL$5-1)</f>
        <v>-34678.8</v>
      </c>
    </row>
    <row r="17" customFormat="false" ht="15" hidden="false" customHeight="false" outlineLevel="0" collapsed="false">
      <c r="A17" s="11" t="s">
        <v>237</v>
      </c>
      <c r="C17" s="19" t="n">
        <f aca="false">-C10*Inputs!$E$35/12*1*(1+Inputs!$E$42)*(1+Inputs!$E$43)^(C$5-1)</f>
        <v>-6000</v>
      </c>
      <c r="D17" s="19" t="n">
        <f aca="false">-D10*Inputs!$E$35/12*1*(1+Inputs!$E$42)*(1+Inputs!$E$43)^(D$5-1)</f>
        <v>-6000</v>
      </c>
      <c r="E17" s="19" t="n">
        <f aca="false">-E10*Inputs!$E$35/12*1*(1+Inputs!$E$42)*(1+Inputs!$E$43)^(E$5-1)</f>
        <v>-6000</v>
      </c>
      <c r="F17" s="19" t="n">
        <f aca="false">-F10*Inputs!$E$35/12*1*(1+Inputs!$E$42)*(1+Inputs!$E$43)^(F$5-1)</f>
        <v>-6000</v>
      </c>
      <c r="G17" s="19" t="n">
        <f aca="false">-G10*Inputs!$E$35/12*1*(1+Inputs!$E$42)*(1+Inputs!$E$43)^(G$5-1)</f>
        <v>-6000</v>
      </c>
      <c r="H17" s="19" t="n">
        <f aca="false">-H10*Inputs!$E$35/12*1*(1+Inputs!$E$42)*(1+Inputs!$E$43)^(H$5-1)</f>
        <v>-6000</v>
      </c>
      <c r="I17" s="19" t="n">
        <f aca="false">-I10*Inputs!$E$35/12*1*(1+Inputs!$E$42)*(1+Inputs!$E$43)^(I$5-1)</f>
        <v>-6000</v>
      </c>
      <c r="J17" s="19" t="n">
        <f aca="false">-J10*Inputs!$E$35/12*1*(1+Inputs!$E$42)*(1+Inputs!$E$43)^(J$5-1)</f>
        <v>-6000</v>
      </c>
      <c r="K17" s="19" t="n">
        <f aca="false">-K10*Inputs!$E$35/12*1*(1+Inputs!$E$42)*(1+Inputs!$E$43)^(K$5-1)</f>
        <v>-6000</v>
      </c>
      <c r="L17" s="19" t="n">
        <f aca="false">-L10*Inputs!$E$35/12*1*(1+Inputs!$E$42)*(1+Inputs!$E$43)^(L$5-1)</f>
        <v>-6000</v>
      </c>
      <c r="M17" s="19" t="n">
        <f aca="false">-M10*Inputs!$E$35/12*1*(1+Inputs!$E$42)*(1+Inputs!$E$43)^(M$5-1)</f>
        <v>-6000</v>
      </c>
      <c r="N17" s="19" t="n">
        <f aca="false">-N10*Inputs!$E$35/12*1*(1+Inputs!$E$42)*(1+Inputs!$E$43)^(N$5-1)</f>
        <v>-6000</v>
      </c>
      <c r="O17" s="19" t="n">
        <f aca="false">-O10*Inputs!$E$35/12*1*(1+Inputs!$E$42)*(1+Inputs!$E$43)^(O$5-1)</f>
        <v>-9360</v>
      </c>
      <c r="P17" s="19" t="n">
        <f aca="false">-P10*Inputs!$E$35/12*1*(1+Inputs!$E$42)*(1+Inputs!$E$43)^(P$5-1)</f>
        <v>-9360</v>
      </c>
      <c r="Q17" s="19" t="n">
        <f aca="false">-Q10*Inputs!$E$35/12*1*(1+Inputs!$E$42)*(1+Inputs!$E$43)^(Q$5-1)</f>
        <v>-9360</v>
      </c>
      <c r="R17" s="19" t="n">
        <f aca="false">-R10*Inputs!$E$35/12*1*(1+Inputs!$E$42)*(1+Inputs!$E$43)^(R$5-1)</f>
        <v>-9360</v>
      </c>
      <c r="S17" s="19" t="n">
        <f aca="false">-S10*Inputs!$E$35/12*1*(1+Inputs!$E$42)*(1+Inputs!$E$43)^(S$5-1)</f>
        <v>-9360</v>
      </c>
      <c r="T17" s="19" t="n">
        <f aca="false">-T10*Inputs!$E$35/12*1*(1+Inputs!$E$42)*(1+Inputs!$E$43)^(T$5-1)</f>
        <v>-9360</v>
      </c>
      <c r="U17" s="19" t="n">
        <f aca="false">-U10*Inputs!$E$35/12*1*(1+Inputs!$E$42)*(1+Inputs!$E$43)^(U$5-1)</f>
        <v>-9360</v>
      </c>
      <c r="V17" s="19" t="n">
        <f aca="false">-V10*Inputs!$E$35/12*1*(1+Inputs!$E$42)*(1+Inputs!$E$43)^(V$5-1)</f>
        <v>-9360</v>
      </c>
      <c r="W17" s="19" t="n">
        <f aca="false">-W10*Inputs!$E$35/12*1*(1+Inputs!$E$42)*(1+Inputs!$E$43)^(W$5-1)</f>
        <v>-9360</v>
      </c>
      <c r="X17" s="19" t="n">
        <f aca="false">-X10*Inputs!$E$35/12*1*(1+Inputs!$E$42)*(1+Inputs!$E$43)^(X$5-1)</f>
        <v>-9360</v>
      </c>
      <c r="Y17" s="19" t="n">
        <f aca="false">-Y10*Inputs!$E$35/12*1*(1+Inputs!$E$42)*(1+Inputs!$E$43)^(Y$5-1)</f>
        <v>-9360</v>
      </c>
      <c r="Z17" s="19" t="n">
        <f aca="false">-Z10*Inputs!$E$35/12*1*(1+Inputs!$E$42)*(1+Inputs!$E$43)^(Z$5-1)</f>
        <v>-9360</v>
      </c>
      <c r="AA17" s="19" t="n">
        <f aca="false">-AA10*Inputs!$E$35/12*1*(1+Inputs!$E$42)*(1+Inputs!$E$43)^(AA$5-1)</f>
        <v>-14601.6</v>
      </c>
      <c r="AB17" s="19" t="n">
        <f aca="false">-AB10*Inputs!$E$35/12*1*(1+Inputs!$E$42)*(1+Inputs!$E$43)^(AB$5-1)</f>
        <v>-14601.6</v>
      </c>
      <c r="AC17" s="19" t="n">
        <f aca="false">-AC10*Inputs!$E$35/12*1*(1+Inputs!$E$42)*(1+Inputs!$E$43)^(AC$5-1)</f>
        <v>-14601.6</v>
      </c>
      <c r="AD17" s="19" t="n">
        <f aca="false">-AD10*Inputs!$E$35/12*1*(1+Inputs!$E$42)*(1+Inputs!$E$43)^(AD$5-1)</f>
        <v>-14601.6</v>
      </c>
      <c r="AE17" s="19" t="n">
        <f aca="false">-AE10*Inputs!$E$35/12*1*(1+Inputs!$E$42)*(1+Inputs!$E$43)^(AE$5-1)</f>
        <v>-14601.6</v>
      </c>
      <c r="AF17" s="19" t="n">
        <f aca="false">-AF10*Inputs!$E$35/12*1*(1+Inputs!$E$42)*(1+Inputs!$E$43)^(AF$5-1)</f>
        <v>-14601.6</v>
      </c>
      <c r="AG17" s="19" t="n">
        <f aca="false">-AG10*Inputs!$E$35/12*1*(1+Inputs!$E$42)*(1+Inputs!$E$43)^(AG$5-1)</f>
        <v>-14601.6</v>
      </c>
      <c r="AH17" s="19" t="n">
        <f aca="false">-AH10*Inputs!$E$35/12*1*(1+Inputs!$E$42)*(1+Inputs!$E$43)^(AH$5-1)</f>
        <v>-14601.6</v>
      </c>
      <c r="AI17" s="19" t="n">
        <f aca="false">-AI10*Inputs!$E$35/12*1*(1+Inputs!$E$42)*(1+Inputs!$E$43)^(AI$5-1)</f>
        <v>-14601.6</v>
      </c>
      <c r="AJ17" s="19" t="n">
        <f aca="false">-AJ10*Inputs!$E$35/12*1*(1+Inputs!$E$42)*(1+Inputs!$E$43)^(AJ$5-1)</f>
        <v>-14601.6</v>
      </c>
      <c r="AK17" s="19" t="n">
        <f aca="false">-AK10*Inputs!$E$35/12*1*(1+Inputs!$E$42)*(1+Inputs!$E$43)^(AK$5-1)</f>
        <v>-14601.6</v>
      </c>
      <c r="AL17" s="19" t="n">
        <f aca="false">-AL10*Inputs!$E$35/12*1*(1+Inputs!$E$42)*(1+Inputs!$E$43)^(AL$5-1)</f>
        <v>-14601.6</v>
      </c>
    </row>
    <row r="18" customFormat="false" ht="15" hidden="false" customHeight="false" outlineLevel="0" collapsed="false">
      <c r="A18" s="11" t="s">
        <v>238</v>
      </c>
      <c r="C18" s="19" t="n">
        <f aca="false">-C11*Inputs!$E$39/12*1*(1+Inputs!$E$42)*(1+Inputs!$E$43)^(C$5-1)</f>
        <v>-4000</v>
      </c>
      <c r="D18" s="19" t="n">
        <f aca="false">-D11*Inputs!$E$39/12*1*(1+Inputs!$E$42)*(1+Inputs!$E$43)^(D$5-1)</f>
        <v>-4000</v>
      </c>
      <c r="E18" s="19" t="n">
        <f aca="false">-E11*Inputs!$E$39/12*1*(1+Inputs!$E$42)*(1+Inputs!$E$43)^(E$5-1)</f>
        <v>-4000</v>
      </c>
      <c r="F18" s="19" t="n">
        <f aca="false">-F11*Inputs!$E$39/12*1*(1+Inputs!$E$42)*(1+Inputs!$E$43)^(F$5-1)</f>
        <v>-4000</v>
      </c>
      <c r="G18" s="19" t="n">
        <f aca="false">-G11*Inputs!$E$39/12*1*(1+Inputs!$E$42)*(1+Inputs!$E$43)^(G$5-1)</f>
        <v>-4000</v>
      </c>
      <c r="H18" s="19" t="n">
        <f aca="false">-H11*Inputs!$E$39/12*1*(1+Inputs!$E$42)*(1+Inputs!$E$43)^(H$5-1)</f>
        <v>-4000</v>
      </c>
      <c r="I18" s="19" t="n">
        <f aca="false">-I11*Inputs!$E$39/12*1*(1+Inputs!$E$42)*(1+Inputs!$E$43)^(I$5-1)</f>
        <v>-4000</v>
      </c>
      <c r="J18" s="19" t="n">
        <f aca="false">-J11*Inputs!$E$39/12*1*(1+Inputs!$E$42)*(1+Inputs!$E$43)^(J$5-1)</f>
        <v>-4000</v>
      </c>
      <c r="K18" s="19" t="n">
        <f aca="false">-K11*Inputs!$E$39/12*1*(1+Inputs!$E$42)*(1+Inputs!$E$43)^(K$5-1)</f>
        <v>-4000</v>
      </c>
      <c r="L18" s="19" t="n">
        <f aca="false">-L11*Inputs!$E$39/12*1*(1+Inputs!$E$42)*(1+Inputs!$E$43)^(L$5-1)</f>
        <v>-4000</v>
      </c>
      <c r="M18" s="19" t="n">
        <f aca="false">-M11*Inputs!$E$39/12*1*(1+Inputs!$E$42)*(1+Inputs!$E$43)^(M$5-1)</f>
        <v>-4000</v>
      </c>
      <c r="N18" s="19" t="n">
        <f aca="false">-N11*Inputs!$E$39/12*1*(1+Inputs!$E$42)*(1+Inputs!$E$43)^(N$5-1)</f>
        <v>-4000</v>
      </c>
      <c r="O18" s="19" t="n">
        <f aca="false">-O11*Inputs!$E$39/12*1*(1+Inputs!$E$42)*(1+Inputs!$E$43)^(O$5-1)</f>
        <v>-6240</v>
      </c>
      <c r="P18" s="19" t="n">
        <f aca="false">-P11*Inputs!$E$39/12*1*(1+Inputs!$E$42)*(1+Inputs!$E$43)^(P$5-1)</f>
        <v>-6240</v>
      </c>
      <c r="Q18" s="19" t="n">
        <f aca="false">-Q11*Inputs!$E$39/12*1*(1+Inputs!$E$42)*(1+Inputs!$E$43)^(Q$5-1)</f>
        <v>-6240</v>
      </c>
      <c r="R18" s="19" t="n">
        <f aca="false">-R11*Inputs!$E$39/12*1*(1+Inputs!$E$42)*(1+Inputs!$E$43)^(R$5-1)</f>
        <v>-6240</v>
      </c>
      <c r="S18" s="19" t="n">
        <f aca="false">-S11*Inputs!$E$39/12*1*(1+Inputs!$E$42)*(1+Inputs!$E$43)^(S$5-1)</f>
        <v>-6240</v>
      </c>
      <c r="T18" s="19" t="n">
        <f aca="false">-T11*Inputs!$E$39/12*1*(1+Inputs!$E$42)*(1+Inputs!$E$43)^(T$5-1)</f>
        <v>-6240</v>
      </c>
      <c r="U18" s="19" t="n">
        <f aca="false">-U11*Inputs!$E$39/12*1*(1+Inputs!$E$42)*(1+Inputs!$E$43)^(U$5-1)</f>
        <v>-6240</v>
      </c>
      <c r="V18" s="19" t="n">
        <f aca="false">-V11*Inputs!$E$39/12*1*(1+Inputs!$E$42)*(1+Inputs!$E$43)^(V$5-1)</f>
        <v>-6240</v>
      </c>
      <c r="W18" s="19" t="n">
        <f aca="false">-W11*Inputs!$E$39/12*1*(1+Inputs!$E$42)*(1+Inputs!$E$43)^(W$5-1)</f>
        <v>-6240</v>
      </c>
      <c r="X18" s="19" t="n">
        <f aca="false">-X11*Inputs!$E$39/12*1*(1+Inputs!$E$42)*(1+Inputs!$E$43)^(X$5-1)</f>
        <v>-6240</v>
      </c>
      <c r="Y18" s="19" t="n">
        <f aca="false">-Y11*Inputs!$E$39/12*1*(1+Inputs!$E$42)*(1+Inputs!$E$43)^(Y$5-1)</f>
        <v>-6240</v>
      </c>
      <c r="Z18" s="19" t="n">
        <f aca="false">-Z11*Inputs!$E$39/12*1*(1+Inputs!$E$42)*(1+Inputs!$E$43)^(Z$5-1)</f>
        <v>-6240</v>
      </c>
      <c r="AA18" s="19" t="n">
        <f aca="false">-AA11*Inputs!$E$39/12*1*(1+Inputs!$E$42)*(1+Inputs!$E$43)^(AA$5-1)</f>
        <v>-9734.4</v>
      </c>
      <c r="AB18" s="19" t="n">
        <f aca="false">-AB11*Inputs!$E$39/12*1*(1+Inputs!$E$42)*(1+Inputs!$E$43)^(AB$5-1)</f>
        <v>-9734.4</v>
      </c>
      <c r="AC18" s="19" t="n">
        <f aca="false">-AC11*Inputs!$E$39/12*1*(1+Inputs!$E$42)*(1+Inputs!$E$43)^(AC$5-1)</f>
        <v>-9734.4</v>
      </c>
      <c r="AD18" s="19" t="n">
        <f aca="false">-AD11*Inputs!$E$39/12*1*(1+Inputs!$E$42)*(1+Inputs!$E$43)^(AD$5-1)</f>
        <v>-9734.4</v>
      </c>
      <c r="AE18" s="19" t="n">
        <f aca="false">-AE11*Inputs!$E$39/12*1*(1+Inputs!$E$42)*(1+Inputs!$E$43)^(AE$5-1)</f>
        <v>-9734.4</v>
      </c>
      <c r="AF18" s="19" t="n">
        <f aca="false">-AF11*Inputs!$E$39/12*1*(1+Inputs!$E$42)*(1+Inputs!$E$43)^(AF$5-1)</f>
        <v>-9734.4</v>
      </c>
      <c r="AG18" s="19" t="n">
        <f aca="false">-AG11*Inputs!$E$39/12*1*(1+Inputs!$E$42)*(1+Inputs!$E$43)^(AG$5-1)</f>
        <v>-9734.4</v>
      </c>
      <c r="AH18" s="19" t="n">
        <f aca="false">-AH11*Inputs!$E$39/12*1*(1+Inputs!$E$42)*(1+Inputs!$E$43)^(AH$5-1)</f>
        <v>-9734.4</v>
      </c>
      <c r="AI18" s="19" t="n">
        <f aca="false">-AI11*Inputs!$E$39/12*1*(1+Inputs!$E$42)*(1+Inputs!$E$43)^(AI$5-1)</f>
        <v>-9734.4</v>
      </c>
      <c r="AJ18" s="19" t="n">
        <f aca="false">-AJ11*Inputs!$E$39/12*1*(1+Inputs!$E$42)*(1+Inputs!$E$43)^(AJ$5-1)</f>
        <v>-9734.4</v>
      </c>
      <c r="AK18" s="19" t="n">
        <f aca="false">-AK11*Inputs!$E$39/12*1*(1+Inputs!$E$42)*(1+Inputs!$E$43)^(AK$5-1)</f>
        <v>-9734.4</v>
      </c>
      <c r="AL18" s="19" t="n">
        <f aca="false">-AL11*Inputs!$E$39/12*1*(1+Inputs!$E$42)*(1+Inputs!$E$43)^(AL$5-1)</f>
        <v>-9734.4</v>
      </c>
    </row>
    <row r="19" customFormat="false" ht="15" hidden="false" customHeight="false" outlineLevel="0" collapsed="false">
      <c r="A19" s="4" t="s">
        <v>239</v>
      </c>
      <c r="C19" s="36" t="n">
        <f aca="false">C15+C16+C17+C18</f>
        <v>-61750</v>
      </c>
      <c r="D19" s="36" t="n">
        <f aca="false">D15+D16+D17+D18</f>
        <v>-61750</v>
      </c>
      <c r="E19" s="36" t="n">
        <f aca="false">E15+E16+E17+E18</f>
        <v>-61750</v>
      </c>
      <c r="F19" s="36" t="n">
        <f aca="false">F15+F16+F17+F18</f>
        <v>-61750</v>
      </c>
      <c r="G19" s="36" t="n">
        <f aca="false">G15+G16+G17+G18</f>
        <v>-61750</v>
      </c>
      <c r="H19" s="36" t="n">
        <f aca="false">H15+H16+H17+H18</f>
        <v>-61750</v>
      </c>
      <c r="I19" s="36" t="n">
        <f aca="false">I15+I16+I17+I18</f>
        <v>-61750</v>
      </c>
      <c r="J19" s="36" t="n">
        <f aca="false">J15+J16+J17+J18</f>
        <v>-61750</v>
      </c>
      <c r="K19" s="36" t="n">
        <f aca="false">K15+K16+K17+K18</f>
        <v>-61750</v>
      </c>
      <c r="L19" s="36" t="n">
        <f aca="false">L15+L16+L17+L18</f>
        <v>-61750</v>
      </c>
      <c r="M19" s="36" t="n">
        <f aca="false">M15+M16+M17+M18</f>
        <v>-61750</v>
      </c>
      <c r="N19" s="36" t="n">
        <f aca="false">N15+N16+N17+N18</f>
        <v>-61750</v>
      </c>
      <c r="O19" s="36" t="n">
        <f aca="false">O15+O16+O17+O18</f>
        <v>-96330</v>
      </c>
      <c r="P19" s="36" t="n">
        <f aca="false">P15+P16+P17+P18</f>
        <v>-96330</v>
      </c>
      <c r="Q19" s="36" t="n">
        <f aca="false">Q15+Q16+Q17+Q18</f>
        <v>-96330</v>
      </c>
      <c r="R19" s="36" t="n">
        <f aca="false">R15+R16+R17+R18</f>
        <v>-96330</v>
      </c>
      <c r="S19" s="36" t="n">
        <f aca="false">S15+S16+S17+S18</f>
        <v>-96330</v>
      </c>
      <c r="T19" s="36" t="n">
        <f aca="false">T15+T16+T17+T18</f>
        <v>-96330</v>
      </c>
      <c r="U19" s="36" t="n">
        <f aca="false">U15+U16+U17+U18</f>
        <v>-96330</v>
      </c>
      <c r="V19" s="36" t="n">
        <f aca="false">V15+V16+V17+V18</f>
        <v>-96330</v>
      </c>
      <c r="W19" s="36" t="n">
        <f aca="false">W15+W16+W17+W18</f>
        <v>-96330</v>
      </c>
      <c r="X19" s="36" t="n">
        <f aca="false">X15+X16+X17+X18</f>
        <v>-96330</v>
      </c>
      <c r="Y19" s="36" t="n">
        <f aca="false">Y15+Y16+Y17+Y18</f>
        <v>-96330</v>
      </c>
      <c r="Z19" s="36" t="n">
        <f aca="false">Z15+Z16+Z17+Z18</f>
        <v>-96330</v>
      </c>
      <c r="AA19" s="36" t="n">
        <f aca="false">AA15+AA16+AA17+AA18</f>
        <v>-150274.8</v>
      </c>
      <c r="AB19" s="36" t="n">
        <f aca="false">AB15+AB16+AB17+AB18</f>
        <v>-150274.8</v>
      </c>
      <c r="AC19" s="36" t="n">
        <f aca="false">AC15+AC16+AC17+AC18</f>
        <v>-150274.8</v>
      </c>
      <c r="AD19" s="36" t="n">
        <f aca="false">AD15+AD16+AD17+AD18</f>
        <v>-150274.8</v>
      </c>
      <c r="AE19" s="36" t="n">
        <f aca="false">AE15+AE16+AE17+AE18</f>
        <v>-150274.8</v>
      </c>
      <c r="AF19" s="36" t="n">
        <f aca="false">AF15+AF16+AF17+AF18</f>
        <v>-150274.8</v>
      </c>
      <c r="AG19" s="36" t="n">
        <f aca="false">AG15+AG16+AG17+AG18</f>
        <v>-150274.8</v>
      </c>
      <c r="AH19" s="36" t="n">
        <f aca="false">AH15+AH16+AH17+AH18</f>
        <v>-150274.8</v>
      </c>
      <c r="AI19" s="36" t="n">
        <f aca="false">AI15+AI16+AI17+AI18</f>
        <v>-150274.8</v>
      </c>
      <c r="AJ19" s="36" t="n">
        <f aca="false">AJ15+AJ16+AJ17+AJ18</f>
        <v>-150274.8</v>
      </c>
      <c r="AK19" s="36" t="n">
        <f aca="false">AK15+AK16+AK17+AK18</f>
        <v>-150274.8</v>
      </c>
      <c r="AL19" s="36" t="n">
        <f aca="false">AL15+AL16+AL17+AL18</f>
        <v>-150274.8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64"/>
  </cols>
  <sheetData>
    <row r="1" customFormat="false" ht="24" hidden="false" customHeight="true" outlineLevel="0" collapsed="false">
      <c r="A1" s="1" t="s">
        <v>19</v>
      </c>
      <c r="B1" s="2"/>
      <c r="C1" s="2"/>
    </row>
    <row r="2" customFormat="false" ht="15" hidden="false" customHeight="false" outlineLevel="0" collapsed="false">
      <c r="A2" s="3" t="s">
        <v>240</v>
      </c>
    </row>
    <row r="3" customFormat="false" ht="15" hidden="false" customHeight="false" outlineLevel="0" collapsed="false">
      <c r="A3" s="22" t="s">
        <v>241</v>
      </c>
      <c r="B3" s="22" t="s">
        <v>242</v>
      </c>
      <c r="C3" s="22" t="s">
        <v>243</v>
      </c>
    </row>
    <row r="4" customFormat="false" ht="15" hidden="false" customHeight="false" outlineLevel="0" collapsed="false">
      <c r="A4" s="11" t="s">
        <v>244</v>
      </c>
      <c r="B4" s="4" t="str">
        <f aca="false">IF(ABS(SUM('P&amp;L'!$B$5:$D$5)-SUM(Monthly!$C$24:$AL$24))&lt;0.5,"PASS","FAIL")</f>
        <v>PASS</v>
      </c>
      <c r="C4" s="17" t="s">
        <v>245</v>
      </c>
    </row>
    <row r="5" customFormat="false" ht="15" hidden="false" customHeight="false" outlineLevel="0" collapsed="false">
      <c r="A5" s="11" t="s">
        <v>246</v>
      </c>
      <c r="B5" s="4" t="str">
        <f aca="false">IF(ABS(SUM('P&amp;L'!$B$22:$D$22)-SUM(Monthly!$C$44:$AL$44))&lt;0.5,"PASS","FAIL")</f>
        <v>PASS</v>
      </c>
      <c r="C5" s="17" t="s">
        <v>247</v>
      </c>
    </row>
    <row r="6" customFormat="false" ht="15" hidden="false" customHeight="false" outlineLevel="0" collapsed="false">
      <c r="A6" s="11" t="s">
        <v>248</v>
      </c>
      <c r="B6" s="4" t="str">
        <f aca="false">IF(ABS(SUM(Monthly!$C$35:$AL$35)-SUM(Monthly!$C$26:$AL$26)-SUM(Monthly!$C$34:$AL$34))&lt;0.5,"PASS","FAIL")</f>
        <v>PASS</v>
      </c>
      <c r="C6" s="17" t="s">
        <v>249</v>
      </c>
    </row>
    <row r="7" customFormat="false" ht="15" hidden="false" customHeight="false" outlineLevel="0" collapsed="false">
      <c r="A7" s="11" t="s">
        <v>250</v>
      </c>
      <c r="B7" s="4" t="str">
        <f aca="false">IF(ABS(INDEX(Monthly!$C$76:$AL$76,36)-SUM(Monthly!$C$74:$AL$74))&lt;0.5,"PASS","FAIL")</f>
        <v>PASS</v>
      </c>
      <c r="C7" s="17" t="s">
        <v>251</v>
      </c>
    </row>
    <row r="8" customFormat="false" ht="15" hidden="false" customHeight="false" outlineLevel="0" collapsed="false">
      <c r="A8" s="11" t="s">
        <v>252</v>
      </c>
      <c r="B8" s="4" t="str">
        <f aca="false">IF(AND(ISNUMBER(Dashboard!B4),Dashboard!B4&gt;=1,Dashboard!B4&lt;=3,INT(Dashboard!B4)=Dashboard!B4),"PASS","FAIL")</f>
        <v>PASS</v>
      </c>
      <c r="C8" s="17" t="s">
        <v>253</v>
      </c>
    </row>
    <row r="9" customFormat="false" ht="15" hidden="false" customHeight="false" outlineLevel="0" collapsed="false">
      <c r="A9" s="11" t="s">
        <v>254</v>
      </c>
      <c r="B9" s="4" t="str">
        <f aca="false">IF(AND(Inputs!$B$7&lt;=Inputs!$C$7,Inputs!$C$7&lt;=Inputs!$D$7,Inputs!$B$8&lt;=Inputs!$C$8,Inputs!$C$8&lt;=Inputs!$D$8,Inputs!$B$9&lt;=Inputs!$C$9,Inputs!$C$9&lt;=Inputs!$D$9,Inputs!$B$10&gt;=Inputs!$C$10,Inputs!$C$10&gt;=Inputs!$D$10,Inputs!$B$11&lt;=Inputs!$C$11,Inputs!$C$11&lt;=Inputs!$D$11,Inputs!$B$12&lt;=Inputs!$C$12,Inputs!$C$12&lt;=Inputs!$D$12,Inputs!$B$13&lt;=Inputs!$C$13,Inputs!$C$13&lt;=Inputs!$D$13,Inputs!$B$16&gt;=Inputs!$C$16,Inputs!$C$16&gt;=Inputs!$D$16,Inputs!$B$18&gt;=Inputs!$C$18,Inputs!$C$18&gt;=Inputs!$D$18,Inputs!$B$19&gt;=Inputs!$C$19,Inputs!$C$19&gt;=Inputs!$D$19,Inputs!$B$26&lt;=Inputs!$C$26,Inputs!$C$26&lt;=Inputs!$D$26,Inputs!$B$28&lt;=Inputs!$C$28,Inputs!$C$28&lt;=Inputs!$D$28,Inputs!$B$30&lt;=Inputs!$C$30,Inputs!$C$30&lt;=Inputs!$D$30,Inputs!$B$32&lt;=Inputs!$C$32,Inputs!$C$32&lt;=Inputs!$D$32,Inputs!$B$34&lt;=Inputs!$C$34,Inputs!$C$34&lt;=Inputs!$D$34,Inputs!$B$36&lt;=Inputs!$C$36,Inputs!$C$36&lt;=Inputs!$D$36,Inputs!$B$38&lt;=Inputs!$C$38,Inputs!$C$38&lt;=Inputs!$D$38,Inputs!$B$40&lt;=Inputs!$C$40,Inputs!$C$40&lt;=Inputs!$D$40),"PASS","FAIL")</f>
        <v>PASS</v>
      </c>
      <c r="C9" s="17" t="s">
        <v>255</v>
      </c>
    </row>
    <row r="10" customFormat="false" ht="15" hidden="false" customHeight="false" outlineLevel="0" collapsed="false">
      <c r="A10" s="11" t="s">
        <v>256</v>
      </c>
      <c r="B10" s="4" t="str">
        <f aca="false">IF(AND(MIN('P&amp;L'!$B$8:$D$8)&gt;=0,MAX('P&amp;L'!$B$8:$D$8)&lt;=1),"PASS","FAIL")</f>
        <v>PASS</v>
      </c>
      <c r="C10" s="17" t="s">
        <v>257</v>
      </c>
    </row>
    <row r="11" customFormat="false" ht="15" hidden="false" customHeight="false" outlineLevel="0" collapsed="false">
      <c r="A11" s="11" t="s">
        <v>258</v>
      </c>
      <c r="B11" s="4" t="str">
        <f aca="false">IF(MIN(Monthly!$C$57:$AL$57)&gt;=-0.5,"PASS","FAIL")</f>
        <v>PASS</v>
      </c>
      <c r="C11" s="17" t="s">
        <v>259</v>
      </c>
    </row>
    <row r="12" customFormat="false" ht="15" hidden="false" customHeight="false" outlineLevel="0" collapsed="false">
      <c r="A12" s="11" t="s">
        <v>260</v>
      </c>
      <c r="B12" s="4" t="str">
        <f aca="false">IF(SUMPRODUCT(--ISERROR(Monthly!$C$4:$AL$90))+SUMPRODUCT(--ISERROR(Headcount!$C$4:$AL$19))+SUMPRODUCT(--ISERROR('P&amp;L'!$B$3:$D$23))+SUMPRODUCT(--ISERROR('Cash Flow'!$B$3:$D$19))+SUMPRODUCT(--ISERROR('Balance Sheet'!$B$3:$D$18))+SUMPRODUCT(--ISERROR(Dashboard!$B$25:$D$44))=0,"PASS","FAIL")</f>
        <v>PASS</v>
      </c>
      <c r="C12" s="17" t="s">
        <v>261</v>
      </c>
    </row>
    <row r="13" customFormat="false" ht="15" hidden="false" customHeight="false" outlineLevel="0" collapsed="false">
      <c r="A13" s="11" t="s">
        <v>262</v>
      </c>
      <c r="B13" s="4" t="str">
        <f aca="false">IF(SUMPRODUCT(--(ABS(Monthly!$C$90:$AL$90)&gt;0.5))=0,"PASS","FAIL")</f>
        <v>PASS</v>
      </c>
      <c r="C13" s="17" t="s">
        <v>263</v>
      </c>
    </row>
    <row r="14" customFormat="false" ht="15" hidden="false" customHeight="false" outlineLevel="0" collapsed="false">
      <c r="A14" s="11" t="s">
        <v>264</v>
      </c>
      <c r="B14" s="4" t="str">
        <f aca="false">IF(MIN(Monthly!$C$76:$AL$76)&gt;=0,"PASS","WARN")</f>
        <v>PASS</v>
      </c>
      <c r="C14" s="17" t="s">
        <v>265</v>
      </c>
    </row>
    <row r="16" customFormat="false" ht="15" hidden="false" customHeight="false" outlineLevel="0" collapsed="false">
      <c r="A16" s="4" t="s">
        <v>266</v>
      </c>
      <c r="B16" s="39" t="str">
        <f aca="false">IF(COUNTIF(B4:B14,"FAIL")&gt;0,"FAIL",IF(COUNTIF(B4:B14,"WARN")&gt;0,"PASS WITH WARNINGS","PASS"))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2026-10-16T19:32:56Z</dcterms:created>
  <dc:creator>openpyxl</dc:creator>
  <dc:description/>
  <dc:language>en-US</dc:language>
  <cp:lastModifiedBy/>
  <dcterms:modified xsi:type="dcterms:W3CDTF">2026-10-16T19:32:56Z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