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<sst xmlns="http://schemas.openxmlformats.org/spreadsheetml/2006/main" count="446" uniqueCount="275">
  <si>
    <t xml:space="preserve">Retail / e-commerce financial model (growing)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</si>
  <si>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</si>
  <si>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</si>
  <si>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</si>
  <si>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</si>
  <si>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</si>
  <si>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</si>
  <si>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</si>
  <si>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</si>
  <si>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</si>
  <si>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</si>
  <si>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</si>
  <si>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</si>
  <si>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</si>
  <si>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</si>
  <si>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</si>
  <si>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</si>
  <si>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</si>
  <si>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</si>
  <si>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</si>
  <si>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Retail metrics</t>
  </si>
  <si>
    <t xml:space="preserve">Year #</t>
  </si>
  <si>
    <t xml:space="preserve">Website visits (non-paid)</t>
  </si>
  <si>
    <t xml:space="preserve">Online orders</t>
  </si>
  <si>
    <t xml:space="preserve">Repeat orders</t>
  </si>
  <si>
    <t xml:space="preserve">Repeat orders, % of online orders</t>
  </si>
  <si>
    <t xml:space="preserve">Online gross sales</t>
  </si>
  <si>
    <t xml:space="preserve">Average order value</t>
  </si>
  <si>
    <t xml:space="preserve">Paid ads spend</t>
  </si>
  <si>
    <t xml:space="preserve">Paid ads, % of online gross sales</t>
  </si>
  <si>
    <t xml:space="preserve">Stores open (year end)</t>
  </si>
  <si>
    <t xml:space="preserve">Store gross sales</t>
  </si>
  <si>
    <t xml:space="preserve">Net sales</t>
  </si>
  <si>
    <t xml:space="preserve">Gross profit (after product cost)</t>
  </si>
  <si>
    <t xml:space="preserve">Gross margin</t>
  </si>
  <si>
    <t xml:space="preserve">Product cost</t>
  </si>
  <si>
    <t xml:space="preserve">Inventory (year end)</t>
  </si>
  <si>
    <t xml:space="preserve">Inventory turns (product cost ÷ year-end inventory)</t>
  </si>
  <si>
    <t xml:space="preserve">Inputs — Low / Base / High</t>
  </si>
  <si>
    <t xml:space="preserve">Illustrative assumptions — replace them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</si>
  <si>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</si>
  <si>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</si>
  <si>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</si>
  <si>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</si>
  <si>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</si>
  <si>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</si>
  <si>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</si>
  <si>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Online channel</t>
  </si>
  <si>
    <t xml:space="preserve">Website visits per month (year 1, non-paid)</t>
  </si>
  <si>
    <t xml:space="preserve"># / month</t>
  </si>
  <si>
    <t xml:space="preserve">Low ≤ Base ≤ High</t>
  </si>
  <si>
    <t xml:space="preserve">Visit growth per year</t>
  </si>
  <si>
    <t xml:space="preserve">%</t>
  </si>
  <si>
    <t xml:space="preserve">Conversion rate (orders ÷ visits)</t>
  </si>
  <si>
    <t xml:space="preserve">Average order value (before returns)</t>
  </si>
  <si>
    <t xml:space="preserve">$</t>
  </si>
  <si>
    <t xml:space="preserve">Average order value growth per year</t>
  </si>
  <si>
    <t xml:space="preserve">Repeat orders per new-customer order (returning customers)</t>
  </si>
  <si>
    <t xml:space="preserve">x</t>
  </si>
  <si>
    <t xml:space="preserve">Paid ads budget per month (year 1)</t>
  </si>
  <si>
    <t xml:space="preserve">$ / month</t>
  </si>
  <si>
    <t xml:space="preserve">Paid ads budget growth per year</t>
  </si>
  <si>
    <t xml:space="preserve">Paid cost per order (CAC)</t>
  </si>
  <si>
    <t xml:space="preserve">Low ≥ Base ≥ High (lower is better)</t>
  </si>
  <si>
    <t xml:space="preserve">Store channel</t>
  </si>
  <si>
    <t xml:space="preserve">Stores open at start</t>
  </si>
  <si>
    <t xml:space="preserve">#</t>
  </si>
  <si>
    <t xml:space="preserve">New stores opened each year from year 2</t>
  </si>
  <si>
    <t xml:space="preserve"># / year</t>
  </si>
  <si>
    <t xml:space="preserve">Selling area per store</t>
  </si>
  <si>
    <t xml:space="preserve">sq ft</t>
  </si>
  <si>
    <t xml:space="preserve">Sales per sq ft per year (year 1)</t>
  </si>
  <si>
    <t xml:space="preserve">$ / sq ft</t>
  </si>
  <si>
    <t xml:space="preserve">Like-for-like store sales growth per year</t>
  </si>
  <si>
    <t xml:space="preserve">Store rent per sq ft per year</t>
  </si>
  <si>
    <t xml:space="preserve">Other running cost per store per month</t>
  </si>
  <si>
    <t xml:space="preserve">Fit-out capex per new store</t>
  </si>
  <si>
    <t xml:space="preserve">Costs</t>
  </si>
  <si>
    <t xml:space="preserve">Seasonality: Nov–Dec sales uplift (annual total unchanged)</t>
  </si>
  <si>
    <t xml:space="preserve">Returns &amp; refunds, % of gross sales</t>
  </si>
  <si>
    <t xml:space="preserve">Product cost, % of net sales</t>
  </si>
  <si>
    <t xml:space="preserve">Fulfilment &amp; shipping per online order</t>
  </si>
  <si>
    <t xml:space="preserve">Payment processing, % of net sales</t>
  </si>
  <si>
    <t xml:space="preserve">E-commerce platform &amp; software per month</t>
  </si>
  <si>
    <t xml:space="preserve">Other G&amp;A per month</t>
  </si>
  <si>
    <t xml:space="preserve">Start-up capex (equipment, systems)</t>
  </si>
  <si>
    <t xml:space="preserve">Headcount</t>
  </si>
  <si>
    <t xml:space="preserve">Operations &amp; fulfilment: headcount (FTE)</t>
  </si>
  <si>
    <t xml:space="preserve">FTE</t>
  </si>
  <si>
    <t xml:space="preserve">Operations &amp; fulfilment: salary per FTE per year</t>
  </si>
  <si>
    <t xml:space="preserve">Operations &amp; fulfilment: headcount growth per year</t>
  </si>
  <si>
    <t xml:space="preserve">Operations &amp; fulfilment: first month on payroll</t>
  </si>
  <si>
    <t xml:space="preserve">month #</t>
  </si>
  <si>
    <t xml:space="preserve">Marketing &amp; e-commerce: headcount (FTE)</t>
  </si>
  <si>
    <t xml:space="preserve">Marketing &amp; e-commerce: salary per FTE per year</t>
  </si>
  <si>
    <t xml:space="preserve">Marketing &amp; e-commerce: headcount growth per year</t>
  </si>
  <si>
    <t xml:space="preserve">Marketing &amp; e-commerce: first month on payroll</t>
  </si>
  <si>
    <t xml:space="preserve">Store staff: headcount (FTE)</t>
  </si>
  <si>
    <t xml:space="preserve">Store staff: salary per FTE per year</t>
  </si>
  <si>
    <t xml:space="preserve">Store staff: headcount growth per year</t>
  </si>
  <si>
    <t xml:space="preserve">Store staff: first month on payroll</t>
  </si>
  <si>
    <t xml:space="preserve">G&amp;A (finance, admin): headcount (FTE)</t>
  </si>
  <si>
    <t xml:space="preserve">G&amp;A (finance, admin): salary per FTE per year</t>
  </si>
  <si>
    <t xml:space="preserve">G&amp;A (finance, admin): headcount growth per year</t>
  </si>
  <si>
    <t xml:space="preserve">G&amp;A (finance, admin): first month on payroll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</si>
  <si>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</si>
  <si>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</si>
  <si>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</si>
  <si>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</si>
  <si>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</si>
  <si>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</si>
  <si>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</si>
  <si>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</si>
  <si>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</si>
  <si>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</si>
  <si>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days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</si>
  <si>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</si>
  <si>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</si>
  <si>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</si>
  <si>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</si>
  <si>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</si>
  <si>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</si>
  <si>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</si>
  <si>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</si>
  <si>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</si>
  <si>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</si>
  <si>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</si>
  <si>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</si>
  <si>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</si>
  <si>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</si>
  <si>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</si>
  <si>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</si>
  <si>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</si>
  <si>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</si>
  <si>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</si>
  <si>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</si>
  <si>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</si>
  <si>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</si>
  <si>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</si>
  <si>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</si>
  <si>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</si>
  <si>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</si>
  <si>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</si>
  <si>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</si>
  <si>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</si>
  <si>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</si>
  <si>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</si>
  <si>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</si>
  <si>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</si>
  <si>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</si>
  <si>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</si>
  <si>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</si>
  <si>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</si>
  <si>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</si>
  <si>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</si>
  <si>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</si>
  <si>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</si>
  <si>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</si>
  <si>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</si>
  <si>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</si>
  <si>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</si>
  <si>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</si>
  <si>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Seasonality factor (averages 1.0 over a year)</t>
  </si>
  <si>
    <t xml:space="preserve">Website visits</t>
  </si>
  <si>
    <t xml:space="preserve">Orders from visits</t>
  </si>
  <si>
    <t xml:space="preserve">Orders from paid ads</t>
  </si>
  <si>
    <t xml:space="preserve">Orders from new customers</t>
  </si>
  <si>
    <t xml:space="preserve">Repeat orders from returning customers</t>
  </si>
  <si>
    <t xml:space="preserve">Stores open</t>
  </si>
  <si>
    <t xml:space="preserve">Net sales &amp; product cost</t>
  </si>
  <si>
    <t xml:space="preserve">Gross sales</t>
  </si>
  <si>
    <t xml:space="preserve">Returns &amp; refunds</t>
  </si>
  <si>
    <t xml:space="preserve">Operating expenses</t>
  </si>
  <si>
    <t xml:space="preserve">Fulfilment &amp; shipping</t>
  </si>
  <si>
    <t xml:space="preserve">Payment processing</t>
  </si>
  <si>
    <t xml:space="preserve">Paid ads</t>
  </si>
  <si>
    <t xml:space="preserve">Payroll</t>
  </si>
  <si>
    <t xml:space="preserve">Store rent</t>
  </si>
  <si>
    <t xml:space="preserve">Store running costs</t>
  </si>
  <si>
    <t xml:space="preserve">Platform &amp; software</t>
  </si>
  <si>
    <t xml:space="preserve">Other G&amp;A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</si>
  <si>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</si>
  <si>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</si>
  <si>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</si>
  <si>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</si>
  <si>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</si>
  <si>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</si>
  <si>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</si>
  <si>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</si>
  <si>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</si>
  <si>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 (start-up + store fit-outs)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</si>
  <si>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</si>
  <si>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</si>
  <si>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</si>
  <si>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</si>
  <si>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</si>
  <si>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</si>
  <si>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</si>
  <si>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</si>
  <si>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</si>
  <si>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</si>
  <si>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</si>
  <si>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</si>
  <si>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</si>
  <si>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</si>
  <si>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</si>
  <si>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</si>
  <si>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</si>
  <si>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</si>
  <si>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</si>
  <si>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</si>
  <si>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</si>
  <si>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</si>
  <si>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</si>
  <si>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</si>
  <si>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</si>
  <si>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</si>
  <si>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</si>
  <si>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</si>
  <si>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</si>
  <si>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</si>
  <si>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</si>
  <si>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</si>
  <si>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</si>
  <si>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</si>
  <si>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</si>
  <si>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</si>
  <si>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</si>
  <si>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</si>
  <si>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Capital spending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</si>
  <si>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</si>
  <si>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</si>
  <si>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</si>
  <si>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</si>
  <si>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</si>
  <si>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</si>
  <si>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</si>
  <si>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Operations &amp; fulfilment — FTE</t>
  </si>
  <si>
    <t xml:space="preserve">Marketing &amp; e-commerce — FTE</t>
  </si>
  <si>
    <t xml:space="preserve">Store staff — FTE</t>
  </si>
  <si>
    <t xml:space="preserve">G&amp;A (finance, admin) — FTE</t>
  </si>
  <si>
    <t xml:space="preserve">Total FTE</t>
  </si>
  <si>
    <t xml:space="preserve">Payroll cost (salary + taxes &amp; benefits)</t>
  </si>
  <si>
    <t xml:space="preserve">Operations &amp; fulfilment — payroll cost</t>
  </si>
  <si>
    <t xml:space="preserve">Marketing &amp; e-commerce — payroll cost</t>
  </si>
  <si>
    <t xml:space="preserve">Store staff — payroll cost</t>
  </si>
  <si>
    <t xml:space="preserve">G&amp;A (finance, admin)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</si>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</sst>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#,##0;\(#,##0\);\-"/>
    <numFmt numFmtId="171" formatCode="\$#,##0.00;&quot;($&quot;#,##0.00\);\-"/>
    <numFmt numFmtId="172" formatCode="0.0\x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9"/>
      <color rgb="FF6B728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5514942.85714286</v>
      </c>
      <c r="C8" s="10" t="n">
        <f aca="false">'P&amp;L'!C5</f>
        <v>7179087.85714286</v>
      </c>
      <c r="D8" s="10" t="n">
        <f aca="false">'P&amp;L'!D5</f>
        <v>9149574.85714286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3198666.85714286</v>
      </c>
      <c r="C9" s="10" t="n">
        <f aca="false">'P&amp;L'!C7</f>
        <v>4163870.95714286</v>
      </c>
      <c r="D9" s="10" t="n">
        <f aca="false">'P&amp;L'!D7</f>
        <v>5306753.41714286</v>
      </c>
    </row>
    <row r="10" customFormat="false" ht="15" hidden="false" customHeight="false" outlineLevel="0" collapsed="false">
      <c r="A10" s="4" t="s">
        <v>9</v>
      </c>
      <c r="B10" s="10" t="n">
        <f aca="false">'P&amp;L'!B18</f>
        <v>317495.714285714</v>
      </c>
      <c r="C10" s="10" t="n">
        <f aca="false">'P&amp;L'!C18</f>
        <v>581743.742857143</v>
      </c>
      <c r="D10" s="10" t="n">
        <f aca="false">'P&amp;L'!D18</f>
        <v>877367.823167858</v>
      </c>
    </row>
    <row r="11" customFormat="false" ht="15" hidden="false" customHeight="false" outlineLevel="0" collapsed="false">
      <c r="A11" s="11" t="s">
        <v>10</v>
      </c>
      <c r="B11" s="12" t="n">
        <f aca="false">'P&amp;L'!B19</f>
        <v>0.0575700823217959</v>
      </c>
      <c r="C11" s="12" t="n">
        <f aca="false">'P&amp;L'!C19</f>
        <v>0.0810330998078447</v>
      </c>
      <c r="D11" s="12" t="n">
        <f aca="false">'P&amp;L'!D19</f>
        <v>0.0958916492696836</v>
      </c>
    </row>
    <row r="12" customFormat="false" ht="15" hidden="false" customHeight="false" outlineLevel="0" collapsed="false">
      <c r="A12" s="11" t="s">
        <v>11</v>
      </c>
      <c r="B12" s="10" t="n">
        <f aca="false">'P&amp;L'!B25</f>
        <v>182376.892063492</v>
      </c>
      <c r="C12" s="10" t="n">
        <f aca="false">'P&amp;L'!C25</f>
        <v>380502.318761905</v>
      </c>
      <c r="D12" s="10" t="n">
        <f aca="false">'P&amp;L'!D25</f>
        <v>603436.770778798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1412273.17896825</v>
      </c>
      <c r="C13" s="10" t="n">
        <f aca="false">'Balance Sheet'!C5</f>
        <v>1497071.84790873</v>
      </c>
      <c r="D13" s="10" t="n">
        <f aca="false">'Balance Sheet'!D5</f>
        <v>1805009.27679467</v>
      </c>
    </row>
    <row r="14" customFormat="false" ht="15" hidden="false" customHeight="false" outlineLevel="0" collapsed="false">
      <c r="A14" s="11" t="s">
        <v>13</v>
      </c>
      <c r="B14" s="10" t="n">
        <f aca="false">'Balance Sheet'!B11</f>
        <v>408333.333333334</v>
      </c>
      <c r="C14" s="10" t="n">
        <f aca="false">'Balance Sheet'!C11</f>
        <v>308333.333333334</v>
      </c>
      <c r="D14" s="10" t="n">
        <f aca="false">'Balance Sheet'!D11</f>
        <v>208333.333333334</v>
      </c>
    </row>
    <row r="15" customFormat="false" ht="15" hidden="false" customHeight="false" outlineLevel="0" collapsed="false">
      <c r="A15" s="11" t="s">
        <v>14</v>
      </c>
      <c r="B15" s="13" t="n">
        <f aca="false">INDEX(Headcount!$C$12:$AL$12,12)</f>
        <v>21</v>
      </c>
      <c r="C15" s="13" t="n">
        <f aca="false">INDEX(Headcount!$C$12:$AL$12,24)</f>
        <v>25.85</v>
      </c>
      <c r="D15" s="13" t="n">
        <f aca="false">INDEX(Headcount!$C$12:$AL$12,36)</f>
        <v>31.8875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n">
        <f aca="false">IFERROR(MATCH(1,Monthly!$C$79:$AL$79,0),"Not within horizon")</f>
        <v>1</v>
      </c>
    </row>
    <row r="19" customFormat="false" ht="15" hidden="false" customHeight="false" outlineLevel="0" collapsed="false">
      <c r="A19" s="11" t="s">
        <v>17</v>
      </c>
      <c r="B19" s="15" t="n">
        <f aca="false">MIN(Monthly!$C$78:$AL$78)</f>
        <v>1260305.0792494</v>
      </c>
    </row>
    <row r="20" customFormat="false" ht="15" hidden="false" customHeight="false" outlineLevel="0" collapsed="false">
      <c r="A20" s="11" t="s">
        <v>18</v>
      </c>
      <c r="B20" s="14" t="n">
        <f aca="false">MATCH(B19,Monthly!$C$78:$AL$78,0)</f>
        <v>13</v>
      </c>
    </row>
    <row r="21" customFormat="false" ht="15" hidden="false" customHeight="false" outlineLevel="0" collapsed="false">
      <c r="A21" s="11" t="s">
        <v>19</v>
      </c>
      <c r="B21" s="16" t="str">
        <f aca="false">Checks!B16</f>
        <v>PASS</v>
      </c>
    </row>
    <row r="24" customFormat="false" ht="15" hidden="false" customHeight="false" outlineLevel="0" collapsed="false">
      <c r="A24" s="7" t="s">
        <v>20</v>
      </c>
      <c r="B24" s="8"/>
      <c r="C24" s="8"/>
      <c r="D24" s="8"/>
    </row>
    <row r="25" customFormat="false" ht="15" hidden="false" customHeight="false" outlineLevel="0" collapsed="false">
      <c r="A25" s="17" t="s">
        <v>21</v>
      </c>
      <c r="B25" s="17" t="n">
        <v>1</v>
      </c>
      <c r="C25" s="17" t="n">
        <v>2</v>
      </c>
      <c r="D25" s="17" t="n">
        <v>3</v>
      </c>
    </row>
    <row r="26" customFormat="false" ht="15" hidden="false" customHeight="false" outlineLevel="0" collapsed="false">
      <c r="B26" s="9" t="s">
        <v>4</v>
      </c>
      <c r="C26" s="9" t="s">
        <v>5</v>
      </c>
      <c r="D26" s="9" t="s">
        <v>6</v>
      </c>
    </row>
    <row r="27" customFormat="false" ht="15" hidden="false" customHeight="false" outlineLevel="0" collapsed="false">
      <c r="A27" s="11" t="s">
        <v>22</v>
      </c>
      <c r="B27" s="18" t="n">
        <f aca="false">SUMIF(Monthly!$C$5:$AL$5,B$25,Monthly!$C$9:$AL$9)</f>
        <v>960000</v>
      </c>
      <c r="C27" s="18" t="n">
        <f aca="false">SUMIF(Monthly!$C$5:$AL$5,C$25,Monthly!$C$9:$AL$9)</f>
        <v>1200000</v>
      </c>
      <c r="D27" s="18" t="n">
        <f aca="false">SUMIF(Monthly!$C$5:$AL$5,D$25,Monthly!$C$9:$AL$9)</f>
        <v>1500000</v>
      </c>
    </row>
    <row r="28" customFormat="false" ht="15" hidden="false" customHeight="false" outlineLevel="0" collapsed="false">
      <c r="A28" s="4" t="s">
        <v>23</v>
      </c>
      <c r="B28" s="19" t="n">
        <f aca="false">SUMIF(Monthly!$C$5:$AL$5,B$25,Monthly!$C$14:$AL$14)</f>
        <v>66702.8571428571</v>
      </c>
      <c r="C28" s="19" t="n">
        <f aca="false">SUMIF(Monthly!$C$5:$AL$5,C$25,Monthly!$C$14:$AL$14)</f>
        <v>81771.4285714286</v>
      </c>
      <c r="D28" s="19" t="n">
        <f aca="false">SUMIF(Monthly!$C$5:$AL$5,D$25,Monthly!$C$14:$AL$14)</f>
        <v>100285.714285714</v>
      </c>
    </row>
    <row r="29" customFormat="false" ht="15" hidden="false" customHeight="false" outlineLevel="0" collapsed="false">
      <c r="A29" s="11" t="s">
        <v>24</v>
      </c>
      <c r="B29" s="18" t="n">
        <f aca="false">SUMIF(Monthly!$C$5:$AL$5,B$25,Monthly!$C$13:$AL$13)</f>
        <v>22234.2857142857</v>
      </c>
      <c r="C29" s="18" t="n">
        <f aca="false">SUMIF(Monthly!$C$5:$AL$5,C$25,Monthly!$C$13:$AL$13)</f>
        <v>27257.1428571429</v>
      </c>
      <c r="D29" s="18" t="n">
        <f aca="false">SUMIF(Monthly!$C$5:$AL$5,D$25,Monthly!$C$13:$AL$13)</f>
        <v>33428.5714285714</v>
      </c>
    </row>
    <row r="30" customFormat="false" ht="15" hidden="false" customHeight="false" outlineLevel="0" collapsed="false">
      <c r="A30" s="11" t="s">
        <v>25</v>
      </c>
      <c r="B30" s="20" t="n">
        <f aca="false">IF(B28=0,0,B29/B28)</f>
        <v>0.333333333333333</v>
      </c>
      <c r="C30" s="20" t="n">
        <f aca="false">IF(C28=0,0,C29/C28)</f>
        <v>0.333333333333333</v>
      </c>
      <c r="D30" s="20" t="n">
        <f aca="false">IF(D28=0,0,D29/D28)</f>
        <v>0.333333333333333</v>
      </c>
    </row>
    <row r="31" customFormat="false" ht="15" hidden="false" customHeight="false" outlineLevel="0" collapsed="false">
      <c r="A31" s="11" t="s">
        <v>26</v>
      </c>
      <c r="B31" s="21" t="n">
        <f aca="false">SUMIF(Monthly!$C$5:$AL$5,B$25,Monthly!$C$16:$AL$16)</f>
        <v>5002714.28571429</v>
      </c>
      <c r="C31" s="21" t="n">
        <f aca="false">SUMIF(Monthly!$C$5:$AL$5,C$25,Monthly!$C$16:$AL$16)</f>
        <v>6255514.28571429</v>
      </c>
      <c r="D31" s="21" t="n">
        <f aca="false">SUMIF(Monthly!$C$5:$AL$5,D$25,Monthly!$C$16:$AL$16)</f>
        <v>7825294.28571429</v>
      </c>
    </row>
    <row r="32" customFormat="false" ht="15" hidden="false" customHeight="false" outlineLevel="0" collapsed="false">
      <c r="A32" s="11" t="s">
        <v>27</v>
      </c>
      <c r="B32" s="22" t="n">
        <f aca="false">IF(B28=0,0,B31/B28)</f>
        <v>75</v>
      </c>
      <c r="C32" s="22" t="n">
        <f aca="false">IF(C28=0,0,C31/C28)</f>
        <v>76.5</v>
      </c>
      <c r="D32" s="22" t="n">
        <f aca="false">IF(D28=0,0,D31/D28)</f>
        <v>78.03</v>
      </c>
    </row>
    <row r="33" customFormat="false" ht="15" hidden="false" customHeight="false" outlineLevel="0" collapsed="false">
      <c r="A33" s="11" t="s">
        <v>28</v>
      </c>
      <c r="B33" s="21" t="n">
        <f aca="false">-SUMIF(Monthly!$C$5:$AL$5,B$25,Monthly!$C$32:$AL$32)</f>
        <v>600000</v>
      </c>
      <c r="C33" s="21" t="n">
        <f aca="false">-SUMIF(Monthly!$C$5:$AL$5,C$25,Monthly!$C$32:$AL$32)</f>
        <v>720000</v>
      </c>
      <c r="D33" s="21" t="n">
        <f aca="false">-SUMIF(Monthly!$C$5:$AL$5,D$25,Monthly!$C$32:$AL$32)</f>
        <v>864000</v>
      </c>
    </row>
    <row r="34" customFormat="false" ht="15" hidden="false" customHeight="false" outlineLevel="0" collapsed="false">
      <c r="A34" s="11" t="s">
        <v>29</v>
      </c>
      <c r="B34" s="20" t="n">
        <f aca="false">IF(B31=0,0,B33/B31)</f>
        <v>0.119934892486936</v>
      </c>
      <c r="C34" s="20" t="n">
        <f aca="false">IF(C31=0,0,C33/C31)</f>
        <v>0.11509845028158</v>
      </c>
      <c r="D34" s="20" t="n">
        <f aca="false">IF(D31=0,0,D33/D31)</f>
        <v>0.110411183075543</v>
      </c>
    </row>
    <row r="35" customFormat="false" ht="15" hidden="false" customHeight="false" outlineLevel="0" collapsed="false">
      <c r="A35" s="4" t="s">
        <v>30</v>
      </c>
      <c r="B35" s="19" t="n">
        <f aca="false">INDEX(Monthly!$C$19:$AL$19,B$25*12)</f>
        <v>2</v>
      </c>
      <c r="C35" s="19" t="n">
        <f aca="false">INDEX(Monthly!$C$19:$AL$19,C$25*12)</f>
        <v>3</v>
      </c>
      <c r="D35" s="19" t="n">
        <f aca="false">INDEX(Monthly!$C$19:$AL$19,D$25*12)</f>
        <v>4</v>
      </c>
    </row>
    <row r="36" customFormat="false" ht="15" hidden="false" customHeight="false" outlineLevel="0" collapsed="false">
      <c r="A36" s="11" t="s">
        <v>31</v>
      </c>
      <c r="B36" s="21" t="n">
        <f aca="false">SUMIF(Monthly!$C$5:$AL$5,B$25,Monthly!$C$20:$AL$20)</f>
        <v>1125000</v>
      </c>
      <c r="C36" s="21" t="n">
        <f aca="false">SUMIF(Monthly!$C$5:$AL$5,C$25,Monthly!$C$20:$AL$20)</f>
        <v>1721250</v>
      </c>
      <c r="D36" s="21" t="n">
        <f aca="false">SUMIF(Monthly!$C$5:$AL$5,D$25,Monthly!$C$20:$AL$20)</f>
        <v>2340900</v>
      </c>
    </row>
    <row r="37" customFormat="false" ht="15" hidden="false" customHeight="false" outlineLevel="0" collapsed="false">
      <c r="A37" s="11" t="s">
        <v>32</v>
      </c>
      <c r="B37" s="21" t="n">
        <f aca="false">SUMIF(Monthly!$C$5:$AL$5,B$25,Monthly!$C$25:$AL$25)</f>
        <v>5514942.85714286</v>
      </c>
      <c r="C37" s="21" t="n">
        <f aca="false">SUMIF(Monthly!$C$5:$AL$5,C$25,Monthly!$C$25:$AL$25)</f>
        <v>7179087.85714286</v>
      </c>
      <c r="D37" s="21" t="n">
        <f aca="false">SUMIF(Monthly!$C$5:$AL$5,D$25,Monthly!$C$25:$AL$25)</f>
        <v>9149574.85714286</v>
      </c>
    </row>
    <row r="38" customFormat="false" ht="15" hidden="false" customHeight="false" outlineLevel="0" collapsed="false">
      <c r="A38" s="11" t="s">
        <v>33</v>
      </c>
      <c r="B38" s="21" t="n">
        <f aca="false">SUMIF(Monthly!$C$5:$AL$5,B$25,Monthly!$C$27:$AL$27)</f>
        <v>3198666.85714286</v>
      </c>
      <c r="C38" s="21" t="n">
        <f aca="false">SUMIF(Monthly!$C$5:$AL$5,C$25,Monthly!$C$27:$AL$27)</f>
        <v>4163870.95714286</v>
      </c>
      <c r="D38" s="21" t="n">
        <f aca="false">SUMIF(Monthly!$C$5:$AL$5,D$25,Monthly!$C$27:$AL$27)</f>
        <v>5306753.41714286</v>
      </c>
    </row>
    <row r="39" customFormat="false" ht="15" hidden="false" customHeight="false" outlineLevel="0" collapsed="false">
      <c r="A39" s="11" t="s">
        <v>34</v>
      </c>
      <c r="B39" s="20" t="n">
        <f aca="false">IF(B37=0,0,B38/B37)</f>
        <v>0.58</v>
      </c>
      <c r="C39" s="20" t="n">
        <f aca="false">IF(C37=0,0,C38/C37)</f>
        <v>0.58</v>
      </c>
      <c r="D39" s="20" t="n">
        <f aca="false">IF(D37=0,0,D38/D37)</f>
        <v>0.58</v>
      </c>
    </row>
    <row r="40" customFormat="false" ht="15" hidden="false" customHeight="false" outlineLevel="0" collapsed="false">
      <c r="A40" s="11" t="s">
        <v>35</v>
      </c>
      <c r="B40" s="21" t="n">
        <f aca="false">-SUMIF(Monthly!$C$5:$AL$5,B$25,Monthly!$C$26:$AL$26)</f>
        <v>2316276</v>
      </c>
      <c r="C40" s="21" t="n">
        <f aca="false">-SUMIF(Monthly!$C$5:$AL$5,C$25,Monthly!$C$26:$AL$26)</f>
        <v>3015216.9</v>
      </c>
      <c r="D40" s="21" t="n">
        <f aca="false">-SUMIF(Monthly!$C$5:$AL$5,D$25,Monthly!$C$26:$AL$26)</f>
        <v>3842821.44</v>
      </c>
    </row>
    <row r="41" customFormat="false" ht="15" hidden="false" customHeight="false" outlineLevel="0" collapsed="false">
      <c r="A41" s="11" t="s">
        <v>36</v>
      </c>
      <c r="B41" s="21" t="n">
        <f aca="false">INDEX(Monthly!$C$65:$AL$65,B$25*12)</f>
        <v>570371.625</v>
      </c>
      <c r="C41" s="21" t="n">
        <f aca="false">INDEX(Monthly!$C$65:$AL$65,C$25*12)</f>
        <v>746910.61875</v>
      </c>
      <c r="D41" s="21" t="n">
        <f aca="false">INDEX(Monthly!$C$65:$AL$65,D$25*12)</f>
        <v>955438.335</v>
      </c>
    </row>
    <row r="42" customFormat="false" ht="15" hidden="false" customHeight="false" outlineLevel="0" collapsed="false">
      <c r="A42" s="11" t="s">
        <v>37</v>
      </c>
      <c r="B42" s="23" t="n">
        <f aca="false">IF(B41=0,0,B40/B41)</f>
        <v>4.06099444375411</v>
      </c>
      <c r="C42" s="23" t="n">
        <f aca="false">IF(C41=0,0,C40/C41)</f>
        <v>4.03691797158561</v>
      </c>
      <c r="D42" s="23" t="n">
        <f aca="false">IF(D41=0,0,D40/D41)</f>
        <v>4.02205071664829</v>
      </c>
    </row>
  </sheetData>
  <dataValidations count="1">
    <dataValidation allowBlank="false" error="Enter 1, 2 or 3" errorStyle="stop" errorTitle="Scenario" operator="between" showDropDown="false" showErrorMessage="true" showInputMessage="fals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38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39</v>
      </c>
    </row>
    <row r="5" customFormat="false" ht="15" hidden="false" customHeight="false" outlineLevel="0" collapsed="false">
      <c r="A5" s="24" t="s">
        <v>40</v>
      </c>
      <c r="B5" s="9" t="s">
        <v>41</v>
      </c>
      <c r="C5" s="9" t="s">
        <v>42</v>
      </c>
      <c r="D5" s="9" t="s">
        <v>43</v>
      </c>
      <c r="E5" s="9" t="s">
        <v>44</v>
      </c>
      <c r="F5" s="24" t="s">
        <v>45</v>
      </c>
      <c r="G5" s="24" t="s">
        <v>46</v>
      </c>
    </row>
    <row r="6" customFormat="false" ht="15" hidden="false" customHeight="false" outlineLevel="0" collapsed="false">
      <c r="A6" s="7" t="s">
        <v>47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48</v>
      </c>
      <c r="B7" s="25" t="n">
        <v>65000</v>
      </c>
      <c r="C7" s="25" t="n">
        <v>80000</v>
      </c>
      <c r="D7" s="25" t="n">
        <v>100000</v>
      </c>
      <c r="E7" s="19" t="n">
        <f aca="false">CHOOSE(Dashboard!$B$4,B7,C7,D7)</f>
        <v>80000</v>
      </c>
      <c r="F7" s="26" t="s">
        <v>49</v>
      </c>
      <c r="G7" s="17" t="s">
        <v>50</v>
      </c>
    </row>
    <row r="8" customFormat="false" ht="15" hidden="false" customHeight="false" outlineLevel="0" collapsed="false">
      <c r="A8" s="11" t="s">
        <v>51</v>
      </c>
      <c r="B8" s="27" t="n">
        <v>0.1</v>
      </c>
      <c r="C8" s="27" t="n">
        <v>0.25</v>
      </c>
      <c r="D8" s="27" t="n">
        <v>0.4</v>
      </c>
      <c r="E8" s="28" t="n">
        <f aca="false">CHOOSE(Dashboard!$B$4,B8,C8,D8)</f>
        <v>0.25</v>
      </c>
      <c r="F8" s="26" t="s">
        <v>52</v>
      </c>
      <c r="G8" s="17" t="s">
        <v>50</v>
      </c>
    </row>
    <row r="9" customFormat="false" ht="15" hidden="false" customHeight="false" outlineLevel="0" collapsed="false">
      <c r="A9" s="11" t="s">
        <v>53</v>
      </c>
      <c r="B9" s="27" t="n">
        <v>0.02</v>
      </c>
      <c r="C9" s="27" t="n">
        <v>0.024</v>
      </c>
      <c r="D9" s="27" t="n">
        <v>0.028</v>
      </c>
      <c r="E9" s="28" t="n">
        <f aca="false">CHOOSE(Dashboard!$B$4,B9,C9,D9)</f>
        <v>0.024</v>
      </c>
      <c r="F9" s="26" t="s">
        <v>52</v>
      </c>
      <c r="G9" s="17" t="s">
        <v>50</v>
      </c>
    </row>
    <row r="10" customFormat="false" ht="15" hidden="false" customHeight="false" outlineLevel="0" collapsed="false">
      <c r="A10" s="11" t="s">
        <v>54</v>
      </c>
      <c r="B10" s="29" t="n">
        <v>65</v>
      </c>
      <c r="C10" s="29" t="n">
        <v>75</v>
      </c>
      <c r="D10" s="29" t="n">
        <v>85</v>
      </c>
      <c r="E10" s="30" t="n">
        <f aca="false">CHOOSE(Dashboard!$B$4,B10,C10,D10)</f>
        <v>75</v>
      </c>
      <c r="F10" s="26" t="s">
        <v>55</v>
      </c>
      <c r="G10" s="17" t="s">
        <v>50</v>
      </c>
    </row>
    <row r="11" customFormat="false" ht="15" hidden="false" customHeight="false" outlineLevel="0" collapsed="false">
      <c r="A11" s="11" t="s">
        <v>56</v>
      </c>
      <c r="B11" s="27" t="n">
        <v>0</v>
      </c>
      <c r="C11" s="27" t="n">
        <v>0.02</v>
      </c>
      <c r="D11" s="27" t="n">
        <v>0.04</v>
      </c>
      <c r="E11" s="28" t="n">
        <f aca="false">CHOOSE(Dashboard!$B$4,B11,C11,D11)</f>
        <v>0.02</v>
      </c>
      <c r="F11" s="26" t="s">
        <v>52</v>
      </c>
      <c r="G11" s="17" t="s">
        <v>50</v>
      </c>
    </row>
    <row r="12" customFormat="false" ht="15" hidden="false" customHeight="false" outlineLevel="0" collapsed="false">
      <c r="A12" s="11" t="s">
        <v>57</v>
      </c>
      <c r="B12" s="31" t="n">
        <v>0.4</v>
      </c>
      <c r="C12" s="31" t="n">
        <v>0.5</v>
      </c>
      <c r="D12" s="31" t="n">
        <v>0.6</v>
      </c>
      <c r="E12" s="32" t="n">
        <f aca="false">CHOOSE(Dashboard!$B$4,B12,C12,D12)</f>
        <v>0.5</v>
      </c>
      <c r="F12" s="26" t="s">
        <v>58</v>
      </c>
      <c r="G12" s="17" t="s">
        <v>50</v>
      </c>
    </row>
    <row r="13" customFormat="false" ht="15" hidden="false" customHeight="false" outlineLevel="0" collapsed="false">
      <c r="A13" s="11" t="s">
        <v>59</v>
      </c>
      <c r="B13" s="33" t="n">
        <v>50000</v>
      </c>
      <c r="C13" s="33" t="n">
        <v>50000</v>
      </c>
      <c r="D13" s="33" t="n">
        <v>50000</v>
      </c>
      <c r="E13" s="15" t="n">
        <f aca="false">CHOOSE(Dashboard!$B$4,B13,C13,D13)</f>
        <v>50000</v>
      </c>
      <c r="F13" s="26" t="s">
        <v>60</v>
      </c>
      <c r="G13" s="17"/>
    </row>
    <row r="14" customFormat="false" ht="15" hidden="false" customHeight="false" outlineLevel="0" collapsed="false">
      <c r="A14" s="11" t="s">
        <v>61</v>
      </c>
      <c r="B14" s="27" t="n">
        <v>0.2</v>
      </c>
      <c r="C14" s="27" t="n">
        <v>0.2</v>
      </c>
      <c r="D14" s="27" t="n">
        <v>0.2</v>
      </c>
      <c r="E14" s="28" t="n">
        <f aca="false">CHOOSE(Dashboard!$B$4,B14,C14,D14)</f>
        <v>0.2</v>
      </c>
      <c r="F14" s="26" t="s">
        <v>52</v>
      </c>
      <c r="G14" s="17"/>
    </row>
    <row r="15" customFormat="false" ht="15" hidden="false" customHeight="false" outlineLevel="0" collapsed="false">
      <c r="A15" s="11" t="s">
        <v>62</v>
      </c>
      <c r="B15" s="29" t="n">
        <v>36</v>
      </c>
      <c r="C15" s="29" t="n">
        <v>28</v>
      </c>
      <c r="D15" s="29" t="n">
        <v>22</v>
      </c>
      <c r="E15" s="30" t="n">
        <f aca="false">CHOOSE(Dashboard!$B$4,B15,C15,D15)</f>
        <v>28</v>
      </c>
      <c r="F15" s="26" t="s">
        <v>55</v>
      </c>
      <c r="G15" s="17" t="s">
        <v>63</v>
      </c>
    </row>
    <row r="17" customFormat="false" ht="15" hidden="false" customHeight="false" outlineLevel="0" collapsed="false">
      <c r="A17" s="7" t="s">
        <v>64</v>
      </c>
      <c r="B17" s="8"/>
      <c r="C17" s="8"/>
      <c r="D17" s="8"/>
      <c r="E17" s="8"/>
      <c r="F17" s="8"/>
      <c r="G17" s="8"/>
    </row>
    <row r="18" customFormat="false" ht="15" hidden="false" customHeight="false" outlineLevel="0" collapsed="false">
      <c r="A18" s="11" t="s">
        <v>65</v>
      </c>
      <c r="B18" s="25" t="n">
        <v>2</v>
      </c>
      <c r="C18" s="25" t="n">
        <v>2</v>
      </c>
      <c r="D18" s="25" t="n">
        <v>2</v>
      </c>
      <c r="E18" s="19" t="n">
        <f aca="false">CHOOSE(Dashboard!$B$4,B18,C18,D18)</f>
        <v>2</v>
      </c>
      <c r="F18" s="26" t="s">
        <v>66</v>
      </c>
      <c r="G18" s="17" t="s">
        <v>50</v>
      </c>
    </row>
    <row r="19" customFormat="false" ht="15" hidden="false" customHeight="false" outlineLevel="0" collapsed="false">
      <c r="A19" s="11" t="s">
        <v>67</v>
      </c>
      <c r="B19" s="25" t="n">
        <v>1</v>
      </c>
      <c r="C19" s="25" t="n">
        <v>1</v>
      </c>
      <c r="D19" s="25" t="n">
        <v>1</v>
      </c>
      <c r="E19" s="19" t="n">
        <f aca="false">CHOOSE(Dashboard!$B$4,B19,C19,D19)</f>
        <v>1</v>
      </c>
      <c r="F19" s="26" t="s">
        <v>68</v>
      </c>
      <c r="G19" s="17" t="s">
        <v>50</v>
      </c>
    </row>
    <row r="20" customFormat="false" ht="15" hidden="false" customHeight="false" outlineLevel="0" collapsed="false">
      <c r="A20" s="11" t="s">
        <v>69</v>
      </c>
      <c r="B20" s="25" t="n">
        <v>1500</v>
      </c>
      <c r="C20" s="25" t="n">
        <v>1500</v>
      </c>
      <c r="D20" s="25" t="n">
        <v>1500</v>
      </c>
      <c r="E20" s="19" t="n">
        <f aca="false">CHOOSE(Dashboard!$B$4,B20,C20,D20)</f>
        <v>1500</v>
      </c>
      <c r="F20" s="26" t="s">
        <v>70</v>
      </c>
      <c r="G20" s="17"/>
    </row>
    <row r="21" customFormat="false" ht="15" hidden="false" customHeight="false" outlineLevel="0" collapsed="false">
      <c r="A21" s="11" t="s">
        <v>71</v>
      </c>
      <c r="B21" s="33" t="n">
        <v>300</v>
      </c>
      <c r="C21" s="33" t="n">
        <v>375</v>
      </c>
      <c r="D21" s="33" t="n">
        <v>450</v>
      </c>
      <c r="E21" s="15" t="n">
        <f aca="false">CHOOSE(Dashboard!$B$4,B21,C21,D21)</f>
        <v>375</v>
      </c>
      <c r="F21" s="26" t="s">
        <v>72</v>
      </c>
      <c r="G21" s="17" t="s">
        <v>50</v>
      </c>
    </row>
    <row r="22" customFormat="false" ht="15" hidden="false" customHeight="false" outlineLevel="0" collapsed="false">
      <c r="A22" s="11" t="s">
        <v>73</v>
      </c>
      <c r="B22" s="27" t="n">
        <v>0</v>
      </c>
      <c r="C22" s="27" t="n">
        <v>0.02</v>
      </c>
      <c r="D22" s="27" t="n">
        <v>0.04</v>
      </c>
      <c r="E22" s="28" t="n">
        <f aca="false">CHOOSE(Dashboard!$B$4,B22,C22,D22)</f>
        <v>0.02</v>
      </c>
      <c r="F22" s="26" t="s">
        <v>52</v>
      </c>
      <c r="G22" s="17" t="s">
        <v>50</v>
      </c>
    </row>
    <row r="23" customFormat="false" ht="15" hidden="false" customHeight="false" outlineLevel="0" collapsed="false">
      <c r="A23" s="11" t="s">
        <v>74</v>
      </c>
      <c r="B23" s="29" t="n">
        <v>40</v>
      </c>
      <c r="C23" s="29" t="n">
        <v>40</v>
      </c>
      <c r="D23" s="29" t="n">
        <v>40</v>
      </c>
      <c r="E23" s="30" t="n">
        <f aca="false">CHOOSE(Dashboard!$B$4,B23,C23,D23)</f>
        <v>40</v>
      </c>
      <c r="F23" s="26" t="s">
        <v>72</v>
      </c>
      <c r="G23" s="17"/>
    </row>
    <row r="24" customFormat="false" ht="15" hidden="false" customHeight="false" outlineLevel="0" collapsed="false">
      <c r="A24" s="11" t="s">
        <v>75</v>
      </c>
      <c r="B24" s="33" t="n">
        <v>2500</v>
      </c>
      <c r="C24" s="33" t="n">
        <v>2500</v>
      </c>
      <c r="D24" s="33" t="n">
        <v>2500</v>
      </c>
      <c r="E24" s="15" t="n">
        <f aca="false">CHOOSE(Dashboard!$B$4,B24,C24,D24)</f>
        <v>2500</v>
      </c>
      <c r="F24" s="26" t="s">
        <v>55</v>
      </c>
      <c r="G24" s="17"/>
    </row>
    <row r="25" customFormat="false" ht="15" hidden="false" customHeight="false" outlineLevel="0" collapsed="false">
      <c r="A25" s="11" t="s">
        <v>76</v>
      </c>
      <c r="B25" s="33" t="n">
        <v>150000</v>
      </c>
      <c r="C25" s="33" t="n">
        <v>150000</v>
      </c>
      <c r="D25" s="33" t="n">
        <v>150000</v>
      </c>
      <c r="E25" s="15" t="n">
        <f aca="false">CHOOSE(Dashboard!$B$4,B25,C25,D25)</f>
        <v>150000</v>
      </c>
      <c r="F25" s="26" t="s">
        <v>55</v>
      </c>
      <c r="G25" s="17"/>
    </row>
    <row r="27" customFormat="false" ht="15" hidden="false" customHeight="false" outlineLevel="0" collapsed="false">
      <c r="A27" s="7" t="s">
        <v>77</v>
      </c>
      <c r="B27" s="8"/>
      <c r="C27" s="8"/>
      <c r="D27" s="8"/>
      <c r="E27" s="8"/>
      <c r="F27" s="8"/>
      <c r="G27" s="8"/>
    </row>
    <row r="28" customFormat="false" ht="15" hidden="false" customHeight="false" outlineLevel="0" collapsed="false">
      <c r="A28" s="11" t="s">
        <v>78</v>
      </c>
      <c r="B28" s="27" t="n">
        <v>0.3</v>
      </c>
      <c r="C28" s="27" t="n">
        <v>0.3</v>
      </c>
      <c r="D28" s="27" t="n">
        <v>0.3</v>
      </c>
      <c r="E28" s="28" t="n">
        <f aca="false">CHOOSE(Dashboard!$B$4,B28,C28,D28)</f>
        <v>0.3</v>
      </c>
      <c r="F28" s="26" t="s">
        <v>52</v>
      </c>
      <c r="G28" s="17"/>
    </row>
    <row r="29" customFormat="false" ht="15" hidden="false" customHeight="false" outlineLevel="0" collapsed="false">
      <c r="A29" s="11" t="s">
        <v>79</v>
      </c>
      <c r="B29" s="27" t="n">
        <v>0.12</v>
      </c>
      <c r="C29" s="27" t="n">
        <v>0.1</v>
      </c>
      <c r="D29" s="27" t="n">
        <v>0.08</v>
      </c>
      <c r="E29" s="28" t="n">
        <f aca="false">CHOOSE(Dashboard!$B$4,B29,C29,D29)</f>
        <v>0.1</v>
      </c>
      <c r="F29" s="26" t="s">
        <v>52</v>
      </c>
      <c r="G29" s="17" t="s">
        <v>63</v>
      </c>
    </row>
    <row r="30" customFormat="false" ht="15" hidden="false" customHeight="false" outlineLevel="0" collapsed="false">
      <c r="A30" s="11" t="s">
        <v>80</v>
      </c>
      <c r="B30" s="27" t="n">
        <v>0.45</v>
      </c>
      <c r="C30" s="27" t="n">
        <v>0.42</v>
      </c>
      <c r="D30" s="27" t="n">
        <v>0.39</v>
      </c>
      <c r="E30" s="28" t="n">
        <f aca="false">CHOOSE(Dashboard!$B$4,B30,C30,D30)</f>
        <v>0.42</v>
      </c>
      <c r="F30" s="26" t="s">
        <v>52</v>
      </c>
      <c r="G30" s="17" t="s">
        <v>63</v>
      </c>
    </row>
    <row r="31" customFormat="false" ht="15" hidden="false" customHeight="false" outlineLevel="0" collapsed="false">
      <c r="A31" s="11" t="s">
        <v>81</v>
      </c>
      <c r="B31" s="29" t="n">
        <v>9</v>
      </c>
      <c r="C31" s="29" t="n">
        <v>8</v>
      </c>
      <c r="D31" s="29" t="n">
        <v>7</v>
      </c>
      <c r="E31" s="30" t="n">
        <f aca="false">CHOOSE(Dashboard!$B$4,B31,C31,D31)</f>
        <v>8</v>
      </c>
      <c r="F31" s="26" t="s">
        <v>55</v>
      </c>
      <c r="G31" s="17" t="s">
        <v>63</v>
      </c>
    </row>
    <row r="32" customFormat="false" ht="15" hidden="false" customHeight="false" outlineLevel="0" collapsed="false">
      <c r="A32" s="11" t="s">
        <v>82</v>
      </c>
      <c r="B32" s="27" t="n">
        <v>0.03</v>
      </c>
      <c r="C32" s="27" t="n">
        <v>0.03</v>
      </c>
      <c r="D32" s="27" t="n">
        <v>0.03</v>
      </c>
      <c r="E32" s="28" t="n">
        <f aca="false">CHOOSE(Dashboard!$B$4,B32,C32,D32)</f>
        <v>0.03</v>
      </c>
      <c r="F32" s="26" t="s">
        <v>52</v>
      </c>
      <c r="G32" s="17"/>
    </row>
    <row r="33" customFormat="false" ht="15" hidden="false" customHeight="false" outlineLevel="0" collapsed="false">
      <c r="A33" s="11" t="s">
        <v>83</v>
      </c>
      <c r="B33" s="33" t="n">
        <v>4000</v>
      </c>
      <c r="C33" s="33" t="n">
        <v>4000</v>
      </c>
      <c r="D33" s="33" t="n">
        <v>4000</v>
      </c>
      <c r="E33" s="15" t="n">
        <f aca="false">CHOOSE(Dashboard!$B$4,B33,C33,D33)</f>
        <v>4000</v>
      </c>
      <c r="F33" s="26" t="s">
        <v>55</v>
      </c>
      <c r="G33" s="17"/>
    </row>
    <row r="34" customFormat="false" ht="15" hidden="false" customHeight="false" outlineLevel="0" collapsed="false">
      <c r="A34" s="11" t="s">
        <v>84</v>
      </c>
      <c r="B34" s="33" t="n">
        <v>8000</v>
      </c>
      <c r="C34" s="33" t="n">
        <v>8000</v>
      </c>
      <c r="D34" s="33" t="n">
        <v>8000</v>
      </c>
      <c r="E34" s="15" t="n">
        <f aca="false">CHOOSE(Dashboard!$B$4,B34,C34,D34)</f>
        <v>8000</v>
      </c>
      <c r="F34" s="26" t="s">
        <v>55</v>
      </c>
      <c r="G34" s="17"/>
    </row>
    <row r="35" customFormat="false" ht="15" hidden="false" customHeight="false" outlineLevel="0" collapsed="false">
      <c r="A35" s="11" t="s">
        <v>85</v>
      </c>
      <c r="B35" s="33" t="n">
        <v>50000</v>
      </c>
      <c r="C35" s="33" t="n">
        <v>50000</v>
      </c>
      <c r="D35" s="33" t="n">
        <v>50000</v>
      </c>
      <c r="E35" s="15" t="n">
        <f aca="false">CHOOSE(Dashboard!$B$4,B35,C35,D35)</f>
        <v>50000</v>
      </c>
      <c r="F35" s="26" t="s">
        <v>55</v>
      </c>
      <c r="G35" s="17"/>
    </row>
    <row r="37" customFormat="false" ht="15" hidden="false" customHeight="false" outlineLevel="0" collapsed="false">
      <c r="A37" s="7" t="s">
        <v>86</v>
      </c>
      <c r="B37" s="8"/>
      <c r="C37" s="8"/>
      <c r="D37" s="8"/>
      <c r="E37" s="8"/>
      <c r="F37" s="8"/>
      <c r="G37" s="8"/>
    </row>
    <row r="38" customFormat="false" ht="15" hidden="false" customHeight="false" outlineLevel="0" collapsed="false">
      <c r="A38" s="11" t="s">
        <v>87</v>
      </c>
      <c r="B38" s="34" t="n">
        <v>6</v>
      </c>
      <c r="C38" s="34" t="n">
        <v>6</v>
      </c>
      <c r="D38" s="34" t="n">
        <v>6</v>
      </c>
      <c r="E38" s="35" t="n">
        <f aca="false">CHOOSE(Dashboard!$B$4,B38,C38,D38)</f>
        <v>6</v>
      </c>
      <c r="F38" s="26" t="s">
        <v>88</v>
      </c>
      <c r="G38" s="17" t="s">
        <v>50</v>
      </c>
    </row>
    <row r="39" customFormat="false" ht="15" hidden="false" customHeight="false" outlineLevel="0" collapsed="false">
      <c r="A39" s="11" t="s">
        <v>89</v>
      </c>
      <c r="B39" s="33" t="n">
        <v>50000</v>
      </c>
      <c r="C39" s="33" t="n">
        <v>50000</v>
      </c>
      <c r="D39" s="33" t="n">
        <v>50000</v>
      </c>
      <c r="E39" s="15" t="n">
        <f aca="false">CHOOSE(Dashboard!$B$4,B39,C39,D39)</f>
        <v>50000</v>
      </c>
      <c r="F39" s="26" t="s">
        <v>55</v>
      </c>
      <c r="G39" s="17"/>
    </row>
    <row r="40" customFormat="false" ht="15" hidden="false" customHeight="false" outlineLevel="0" collapsed="false">
      <c r="A40" s="11" t="s">
        <v>90</v>
      </c>
      <c r="B40" s="27" t="n">
        <v>0.2</v>
      </c>
      <c r="C40" s="27" t="n">
        <v>0.2</v>
      </c>
      <c r="D40" s="27" t="n">
        <v>0.2</v>
      </c>
      <c r="E40" s="28" t="n">
        <f aca="false">CHOOSE(Dashboard!$B$4,B40,C40,D40)</f>
        <v>0.2</v>
      </c>
      <c r="F40" s="26" t="s">
        <v>52</v>
      </c>
      <c r="G40" s="17" t="s">
        <v>50</v>
      </c>
    </row>
    <row r="41" customFormat="false" ht="15" hidden="false" customHeight="false" outlineLevel="0" collapsed="false">
      <c r="A41" s="11" t="s">
        <v>91</v>
      </c>
      <c r="B41" s="25" t="n">
        <v>1</v>
      </c>
      <c r="C41" s="25" t="n">
        <v>1</v>
      </c>
      <c r="D41" s="25" t="n">
        <v>1</v>
      </c>
      <c r="E41" s="19" t="n">
        <f aca="false">CHOOSE(Dashboard!$B$4,B41,C41,D41)</f>
        <v>1</v>
      </c>
      <c r="F41" s="26" t="s">
        <v>92</v>
      </c>
      <c r="G41" s="17"/>
    </row>
    <row r="42" customFormat="false" ht="15" hidden="false" customHeight="false" outlineLevel="0" collapsed="false">
      <c r="A42" s="11" t="s">
        <v>93</v>
      </c>
      <c r="B42" s="34" t="n">
        <v>4</v>
      </c>
      <c r="C42" s="34" t="n">
        <v>4</v>
      </c>
      <c r="D42" s="34" t="n">
        <v>4</v>
      </c>
      <c r="E42" s="35" t="n">
        <f aca="false">CHOOSE(Dashboard!$B$4,B42,C42,D42)</f>
        <v>4</v>
      </c>
      <c r="F42" s="26" t="s">
        <v>88</v>
      </c>
      <c r="G42" s="17" t="s">
        <v>50</v>
      </c>
    </row>
    <row r="43" customFormat="false" ht="15" hidden="false" customHeight="false" outlineLevel="0" collapsed="false">
      <c r="A43" s="11" t="s">
        <v>94</v>
      </c>
      <c r="B43" s="33" t="n">
        <v>70000</v>
      </c>
      <c r="C43" s="33" t="n">
        <v>70000</v>
      </c>
      <c r="D43" s="33" t="n">
        <v>70000</v>
      </c>
      <c r="E43" s="15" t="n">
        <f aca="false">CHOOSE(Dashboard!$B$4,B43,C43,D43)</f>
        <v>70000</v>
      </c>
      <c r="F43" s="26" t="s">
        <v>55</v>
      </c>
      <c r="G43" s="17"/>
    </row>
    <row r="44" customFormat="false" ht="15" hidden="false" customHeight="false" outlineLevel="0" collapsed="false">
      <c r="A44" s="11" t="s">
        <v>95</v>
      </c>
      <c r="B44" s="27" t="n">
        <v>0.2</v>
      </c>
      <c r="C44" s="27" t="n">
        <v>0.2</v>
      </c>
      <c r="D44" s="27" t="n">
        <v>0.2</v>
      </c>
      <c r="E44" s="28" t="n">
        <f aca="false">CHOOSE(Dashboard!$B$4,B44,C44,D44)</f>
        <v>0.2</v>
      </c>
      <c r="F44" s="26" t="s">
        <v>52</v>
      </c>
      <c r="G44" s="17" t="s">
        <v>50</v>
      </c>
    </row>
    <row r="45" customFormat="false" ht="15" hidden="false" customHeight="false" outlineLevel="0" collapsed="false">
      <c r="A45" s="11" t="s">
        <v>96</v>
      </c>
      <c r="B45" s="25" t="n">
        <v>1</v>
      </c>
      <c r="C45" s="25" t="n">
        <v>1</v>
      </c>
      <c r="D45" s="25" t="n">
        <v>1</v>
      </c>
      <c r="E45" s="19" t="n">
        <f aca="false">CHOOSE(Dashboard!$B$4,B45,C45,D45)</f>
        <v>1</v>
      </c>
      <c r="F45" s="26" t="s">
        <v>92</v>
      </c>
      <c r="G45" s="17"/>
    </row>
    <row r="46" customFormat="false" ht="15" hidden="false" customHeight="false" outlineLevel="0" collapsed="false">
      <c r="A46" s="11" t="s">
        <v>97</v>
      </c>
      <c r="B46" s="34" t="n">
        <v>8</v>
      </c>
      <c r="C46" s="34" t="n">
        <v>8</v>
      </c>
      <c r="D46" s="34" t="n">
        <v>8</v>
      </c>
      <c r="E46" s="35" t="n">
        <f aca="false">CHOOSE(Dashboard!$B$4,B46,C46,D46)</f>
        <v>8</v>
      </c>
      <c r="F46" s="26" t="s">
        <v>88</v>
      </c>
      <c r="G46" s="17" t="s">
        <v>50</v>
      </c>
    </row>
    <row r="47" customFormat="false" ht="15" hidden="false" customHeight="false" outlineLevel="0" collapsed="false">
      <c r="A47" s="11" t="s">
        <v>98</v>
      </c>
      <c r="B47" s="33" t="n">
        <v>38000</v>
      </c>
      <c r="C47" s="33" t="n">
        <v>38000</v>
      </c>
      <c r="D47" s="33" t="n">
        <v>38000</v>
      </c>
      <c r="E47" s="15" t="n">
        <f aca="false">CHOOSE(Dashboard!$B$4,B47,C47,D47)</f>
        <v>38000</v>
      </c>
      <c r="F47" s="26" t="s">
        <v>55</v>
      </c>
      <c r="G47" s="17"/>
    </row>
    <row r="48" customFormat="false" ht="15" hidden="false" customHeight="false" outlineLevel="0" collapsed="false">
      <c r="A48" s="11" t="s">
        <v>99</v>
      </c>
      <c r="B48" s="27" t="n">
        <v>0.3</v>
      </c>
      <c r="C48" s="27" t="n">
        <v>0.3</v>
      </c>
      <c r="D48" s="27" t="n">
        <v>0.3</v>
      </c>
      <c r="E48" s="28" t="n">
        <f aca="false">CHOOSE(Dashboard!$B$4,B48,C48,D48)</f>
        <v>0.3</v>
      </c>
      <c r="F48" s="26" t="s">
        <v>52</v>
      </c>
      <c r="G48" s="17" t="s">
        <v>50</v>
      </c>
    </row>
    <row r="49" customFormat="false" ht="15" hidden="false" customHeight="false" outlineLevel="0" collapsed="false">
      <c r="A49" s="11" t="s">
        <v>100</v>
      </c>
      <c r="B49" s="25" t="n">
        <v>1</v>
      </c>
      <c r="C49" s="25" t="n">
        <v>1</v>
      </c>
      <c r="D49" s="25" t="n">
        <v>1</v>
      </c>
      <c r="E49" s="19" t="n">
        <f aca="false">CHOOSE(Dashboard!$B$4,B49,C49,D49)</f>
        <v>1</v>
      </c>
      <c r="F49" s="26" t="s">
        <v>92</v>
      </c>
      <c r="G49" s="17"/>
    </row>
    <row r="50" customFormat="false" ht="15" hidden="false" customHeight="false" outlineLevel="0" collapsed="false">
      <c r="A50" s="11" t="s">
        <v>101</v>
      </c>
      <c r="B50" s="34" t="n">
        <v>3</v>
      </c>
      <c r="C50" s="34" t="n">
        <v>3</v>
      </c>
      <c r="D50" s="34" t="n">
        <v>3</v>
      </c>
      <c r="E50" s="35" t="n">
        <f aca="false">CHOOSE(Dashboard!$B$4,B50,C50,D50)</f>
        <v>3</v>
      </c>
      <c r="F50" s="26" t="s">
        <v>88</v>
      </c>
      <c r="G50" s="17" t="s">
        <v>50</v>
      </c>
    </row>
    <row r="51" customFormat="false" ht="15" hidden="false" customHeight="false" outlineLevel="0" collapsed="false">
      <c r="A51" s="11" t="s">
        <v>102</v>
      </c>
      <c r="B51" s="33" t="n">
        <v>70000</v>
      </c>
      <c r="C51" s="33" t="n">
        <v>70000</v>
      </c>
      <c r="D51" s="33" t="n">
        <v>70000</v>
      </c>
      <c r="E51" s="15" t="n">
        <f aca="false">CHOOSE(Dashboard!$B$4,B51,C51,D51)</f>
        <v>70000</v>
      </c>
      <c r="F51" s="26" t="s">
        <v>55</v>
      </c>
      <c r="G51" s="17"/>
    </row>
    <row r="52" customFormat="false" ht="15" hidden="false" customHeight="false" outlineLevel="0" collapsed="false">
      <c r="A52" s="11" t="s">
        <v>103</v>
      </c>
      <c r="B52" s="27" t="n">
        <v>0.15</v>
      </c>
      <c r="C52" s="27" t="n">
        <v>0.15</v>
      </c>
      <c r="D52" s="27" t="n">
        <v>0.15</v>
      </c>
      <c r="E52" s="28" t="n">
        <f aca="false">CHOOSE(Dashboard!$B$4,B52,C52,D52)</f>
        <v>0.15</v>
      </c>
      <c r="F52" s="26" t="s">
        <v>52</v>
      </c>
      <c r="G52" s="17" t="s">
        <v>50</v>
      </c>
    </row>
    <row r="53" customFormat="false" ht="15" hidden="false" customHeight="false" outlineLevel="0" collapsed="false">
      <c r="A53" s="11" t="s">
        <v>104</v>
      </c>
      <c r="B53" s="25" t="n">
        <v>1</v>
      </c>
      <c r="C53" s="25" t="n">
        <v>1</v>
      </c>
      <c r="D53" s="25" t="n">
        <v>1</v>
      </c>
      <c r="E53" s="19" t="n">
        <f aca="false">CHOOSE(Dashboard!$B$4,B53,C53,D53)</f>
        <v>1</v>
      </c>
      <c r="F53" s="26" t="s">
        <v>92</v>
      </c>
      <c r="G53" s="17"/>
    </row>
    <row r="54" customFormat="false" ht="15" hidden="false" customHeight="false" outlineLevel="0" collapsed="false">
      <c r="A54" s="11" t="s">
        <v>105</v>
      </c>
      <c r="B54" s="27" t="n">
        <v>0.15</v>
      </c>
      <c r="C54" s="27" t="n">
        <v>0.15</v>
      </c>
      <c r="D54" s="27" t="n">
        <v>0.15</v>
      </c>
      <c r="E54" s="28" t="n">
        <f aca="false">CHOOSE(Dashboard!$B$4,B54,C54,D54)</f>
        <v>0.15</v>
      </c>
      <c r="F54" s="26" t="s">
        <v>52</v>
      </c>
      <c r="G54" s="17"/>
    </row>
    <row r="55" customFormat="false" ht="15" hidden="false" customHeight="false" outlineLevel="0" collapsed="false">
      <c r="A55" s="11" t="s">
        <v>106</v>
      </c>
      <c r="B55" s="27" t="n">
        <v>0.03</v>
      </c>
      <c r="C55" s="27" t="n">
        <v>0.03</v>
      </c>
      <c r="D55" s="27" t="n">
        <v>0.03</v>
      </c>
      <c r="E55" s="28" t="n">
        <f aca="false">CHOOSE(Dashboard!$B$4,B55,C55,D55)</f>
        <v>0.03</v>
      </c>
      <c r="F55" s="26" t="s">
        <v>52</v>
      </c>
      <c r="G55" s="17"/>
    </row>
    <row r="57" customFormat="false" ht="15" hidden="false" customHeight="false" outlineLevel="0" collapsed="false">
      <c r="A57" s="7" t="s">
        <v>107</v>
      </c>
      <c r="B57" s="8"/>
      <c r="C57" s="8"/>
      <c r="D57" s="8"/>
      <c r="E57" s="8"/>
      <c r="F57" s="8"/>
      <c r="G57" s="8"/>
    </row>
    <row r="58" customFormat="false" ht="15" hidden="false" customHeight="false" outlineLevel="0" collapsed="false">
      <c r="A58" s="11" t="s">
        <v>108</v>
      </c>
      <c r="B58" s="33" t="n">
        <v>1500000</v>
      </c>
      <c r="C58" s="33" t="n">
        <v>1500000</v>
      </c>
      <c r="D58" s="33" t="n">
        <v>1500000</v>
      </c>
      <c r="E58" s="15" t="n">
        <f aca="false">CHOOSE(Dashboard!$B$4,B58,C58,D58)</f>
        <v>1500000</v>
      </c>
      <c r="F58" s="26" t="s">
        <v>55</v>
      </c>
      <c r="G58" s="17"/>
    </row>
    <row r="59" customFormat="false" ht="15" hidden="false" customHeight="false" outlineLevel="0" collapsed="false">
      <c r="A59" s="11" t="s">
        <v>109</v>
      </c>
      <c r="B59" s="33" t="n">
        <v>500000</v>
      </c>
      <c r="C59" s="33" t="n">
        <v>500000</v>
      </c>
      <c r="D59" s="33" t="n">
        <v>500000</v>
      </c>
      <c r="E59" s="15" t="n">
        <f aca="false">CHOOSE(Dashboard!$B$4,B59,C59,D59)</f>
        <v>500000</v>
      </c>
      <c r="F59" s="26" t="s">
        <v>55</v>
      </c>
      <c r="G59" s="17"/>
    </row>
    <row r="60" customFormat="false" ht="15" hidden="false" customHeight="false" outlineLevel="0" collapsed="false">
      <c r="A60" s="11" t="s">
        <v>110</v>
      </c>
      <c r="B60" s="27" t="n">
        <v>0.08</v>
      </c>
      <c r="C60" s="27" t="n">
        <v>0.08</v>
      </c>
      <c r="D60" s="27" t="n">
        <v>0.08</v>
      </c>
      <c r="E60" s="28" t="n">
        <f aca="false">CHOOSE(Dashboard!$B$4,B60,C60,D60)</f>
        <v>0.08</v>
      </c>
      <c r="F60" s="26" t="s">
        <v>52</v>
      </c>
      <c r="G60" s="17"/>
    </row>
    <row r="61" customFormat="false" ht="15" hidden="false" customHeight="false" outlineLevel="0" collapsed="false">
      <c r="A61" s="11" t="s">
        <v>111</v>
      </c>
      <c r="B61" s="25" t="n">
        <v>5</v>
      </c>
      <c r="C61" s="25" t="n">
        <v>5</v>
      </c>
      <c r="D61" s="25" t="n">
        <v>5</v>
      </c>
      <c r="E61" s="19" t="n">
        <f aca="false">CHOOSE(Dashboard!$B$4,B61,C61,D61)</f>
        <v>5</v>
      </c>
      <c r="F61" s="26" t="s">
        <v>112</v>
      </c>
      <c r="G61" s="17"/>
    </row>
    <row r="63" customFormat="false" ht="15" hidden="false" customHeight="false" outlineLevel="0" collapsed="false">
      <c r="A63" s="7" t="s">
        <v>113</v>
      </c>
      <c r="B63" s="8"/>
      <c r="C63" s="8"/>
      <c r="D63" s="8"/>
      <c r="E63" s="8"/>
      <c r="F63" s="8"/>
      <c r="G63" s="8"/>
    </row>
    <row r="64" customFormat="false" ht="15" hidden="false" customHeight="false" outlineLevel="0" collapsed="false">
      <c r="A64" s="11" t="s">
        <v>114</v>
      </c>
      <c r="B64" s="25" t="n">
        <v>2</v>
      </c>
      <c r="C64" s="25" t="n">
        <v>2</v>
      </c>
      <c r="D64" s="25" t="n">
        <v>2</v>
      </c>
      <c r="E64" s="19" t="n">
        <f aca="false">CHOOSE(Dashboard!$B$4,B64,C64,D64)</f>
        <v>2</v>
      </c>
      <c r="F64" s="26" t="s">
        <v>115</v>
      </c>
      <c r="G64" s="17"/>
    </row>
    <row r="65" customFormat="false" ht="15" hidden="false" customHeight="false" outlineLevel="0" collapsed="false">
      <c r="A65" s="11" t="s">
        <v>116</v>
      </c>
      <c r="B65" s="25" t="n">
        <v>75</v>
      </c>
      <c r="C65" s="25" t="n">
        <v>75</v>
      </c>
      <c r="D65" s="25" t="n">
        <v>75</v>
      </c>
      <c r="E65" s="19" t="n">
        <f aca="false">CHOOSE(Dashboard!$B$4,B65,C65,D65)</f>
        <v>75</v>
      </c>
      <c r="F65" s="26" t="s">
        <v>115</v>
      </c>
      <c r="G65" s="17"/>
    </row>
    <row r="66" customFormat="false" ht="15" hidden="false" customHeight="false" outlineLevel="0" collapsed="false">
      <c r="A66" s="11" t="s">
        <v>117</v>
      </c>
      <c r="B66" s="25" t="n">
        <v>30</v>
      </c>
      <c r="C66" s="25" t="n">
        <v>30</v>
      </c>
      <c r="D66" s="25" t="n">
        <v>30</v>
      </c>
      <c r="E66" s="19" t="n">
        <f aca="false">CHOOSE(Dashboard!$B$4,B66,C66,D66)</f>
        <v>30</v>
      </c>
      <c r="F66" s="26" t="s">
        <v>115</v>
      </c>
      <c r="G66" s="17"/>
    </row>
    <row r="68" customFormat="false" ht="15" hidden="false" customHeight="false" outlineLevel="0" collapsed="false">
      <c r="A68" s="7" t="s">
        <v>118</v>
      </c>
      <c r="B68" s="8"/>
      <c r="C68" s="8"/>
      <c r="D68" s="8"/>
      <c r="E68" s="8"/>
      <c r="F68" s="8"/>
      <c r="G68" s="8"/>
    </row>
    <row r="69" customFormat="false" ht="15" hidden="false" customHeight="false" outlineLevel="0" collapsed="false">
      <c r="A69" s="11" t="s">
        <v>119</v>
      </c>
      <c r="B69" s="25" t="n">
        <v>7</v>
      </c>
      <c r="C69" s="25" t="n">
        <v>7</v>
      </c>
      <c r="D69" s="25" t="n">
        <v>7</v>
      </c>
      <c r="E69" s="19" t="n">
        <f aca="false">CHOOSE(Dashboard!$B$4,B69,C69,D69)</f>
        <v>7</v>
      </c>
      <c r="F69" s="26" t="s">
        <v>112</v>
      </c>
      <c r="G69" s="17"/>
    </row>
    <row r="70" customFormat="false" ht="15" hidden="false" customHeight="false" outlineLevel="0" collapsed="false">
      <c r="A70" s="11" t="s">
        <v>120</v>
      </c>
      <c r="B70" s="27" t="n">
        <v>0.21</v>
      </c>
      <c r="C70" s="27" t="n">
        <v>0.21</v>
      </c>
      <c r="D70" s="27" t="n">
        <v>0.21</v>
      </c>
      <c r="E70" s="28" t="n">
        <f aca="false">CHOOSE(Dashboard!$B$4,B70,C70,D70)</f>
        <v>0.21</v>
      </c>
      <c r="F70" s="26" t="s">
        <v>52</v>
      </c>
      <c r="G70" s="17"/>
    </row>
    <row r="72" customFormat="false" ht="15" hidden="false" customHeight="false" outlineLevel="0" collapsed="false">
      <c r="A72" s="3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8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123</v>
      </c>
    </row>
    <row r="3" customFormat="false" ht="15" hidden="false" customHeight="false" outlineLevel="0" collapsed="false">
      <c r="A3" s="4" t="s">
        <v>124</v>
      </c>
      <c r="C3" s="9" t="s">
        <v>125</v>
      </c>
      <c r="D3" s="9" t="s">
        <v>126</v>
      </c>
      <c r="E3" s="9" t="s">
        <v>127</v>
      </c>
      <c r="F3" s="9" t="s">
        <v>128</v>
      </c>
      <c r="G3" s="9" t="s">
        <v>129</v>
      </c>
      <c r="H3" s="9" t="s">
        <v>130</v>
      </c>
      <c r="I3" s="9" t="s">
        <v>131</v>
      </c>
      <c r="J3" s="9" t="s">
        <v>132</v>
      </c>
      <c r="K3" s="9" t="s">
        <v>133</v>
      </c>
      <c r="L3" s="9" t="s">
        <v>134</v>
      </c>
      <c r="M3" s="9" t="s">
        <v>135</v>
      </c>
      <c r="N3" s="9" t="s">
        <v>136</v>
      </c>
      <c r="O3" s="9" t="s">
        <v>137</v>
      </c>
      <c r="P3" s="9" t="s">
        <v>138</v>
      </c>
      <c r="Q3" s="9" t="s">
        <v>139</v>
      </c>
      <c r="R3" s="9" t="s">
        <v>140</v>
      </c>
      <c r="S3" s="9" t="s">
        <v>141</v>
      </c>
      <c r="T3" s="9" t="s">
        <v>142</v>
      </c>
      <c r="U3" s="9" t="s">
        <v>143</v>
      </c>
      <c r="V3" s="9" t="s">
        <v>144</v>
      </c>
      <c r="W3" s="9" t="s">
        <v>145</v>
      </c>
      <c r="X3" s="9" t="s">
        <v>146</v>
      </c>
      <c r="Y3" s="9" t="s">
        <v>147</v>
      </c>
      <c r="Z3" s="9" t="s">
        <v>148</v>
      </c>
      <c r="AA3" s="9" t="s">
        <v>149</v>
      </c>
      <c r="AB3" s="9" t="s">
        <v>150</v>
      </c>
      <c r="AC3" s="9" t="s">
        <v>151</v>
      </c>
      <c r="AD3" s="9" t="s">
        <v>152</v>
      </c>
      <c r="AE3" s="9" t="s">
        <v>153</v>
      </c>
      <c r="AF3" s="9" t="s">
        <v>154</v>
      </c>
      <c r="AG3" s="9" t="s">
        <v>155</v>
      </c>
      <c r="AH3" s="9" t="s">
        <v>156</v>
      </c>
      <c r="AI3" s="9" t="s">
        <v>157</v>
      </c>
      <c r="AJ3" s="9" t="s">
        <v>158</v>
      </c>
      <c r="AK3" s="9" t="s">
        <v>159</v>
      </c>
      <c r="AL3" s="9" t="s">
        <v>160</v>
      </c>
    </row>
    <row r="4" customFormat="false" ht="15" hidden="false" customHeight="false" outlineLevel="0" collapsed="false">
      <c r="A4" s="17" t="s">
        <v>161</v>
      </c>
      <c r="C4" s="36" t="n">
        <v>1</v>
      </c>
      <c r="D4" s="36" t="n">
        <v>2</v>
      </c>
      <c r="E4" s="36" t="n">
        <v>3</v>
      </c>
      <c r="F4" s="36" t="n">
        <v>4</v>
      </c>
      <c r="G4" s="36" t="n">
        <v>5</v>
      </c>
      <c r="H4" s="36" t="n">
        <v>6</v>
      </c>
      <c r="I4" s="36" t="n">
        <v>7</v>
      </c>
      <c r="J4" s="36" t="n">
        <v>8</v>
      </c>
      <c r="K4" s="36" t="n">
        <v>9</v>
      </c>
      <c r="L4" s="36" t="n">
        <v>10</v>
      </c>
      <c r="M4" s="36" t="n">
        <v>11</v>
      </c>
      <c r="N4" s="36" t="n">
        <v>12</v>
      </c>
      <c r="O4" s="36" t="n">
        <v>13</v>
      </c>
      <c r="P4" s="36" t="n">
        <v>14</v>
      </c>
      <c r="Q4" s="36" t="n">
        <v>15</v>
      </c>
      <c r="R4" s="36" t="n">
        <v>16</v>
      </c>
      <c r="S4" s="36" t="n">
        <v>17</v>
      </c>
      <c r="T4" s="36" t="n">
        <v>18</v>
      </c>
      <c r="U4" s="36" t="n">
        <v>19</v>
      </c>
      <c r="V4" s="36" t="n">
        <v>20</v>
      </c>
      <c r="W4" s="36" t="n">
        <v>21</v>
      </c>
      <c r="X4" s="36" t="n">
        <v>22</v>
      </c>
      <c r="Y4" s="36" t="n">
        <v>23</v>
      </c>
      <c r="Z4" s="36" t="n">
        <v>24</v>
      </c>
      <c r="AA4" s="36" t="n">
        <v>25</v>
      </c>
      <c r="AB4" s="36" t="n">
        <v>26</v>
      </c>
      <c r="AC4" s="36" t="n">
        <v>27</v>
      </c>
      <c r="AD4" s="36" t="n">
        <v>28</v>
      </c>
      <c r="AE4" s="36" t="n">
        <v>29</v>
      </c>
      <c r="AF4" s="36" t="n">
        <v>30</v>
      </c>
      <c r="AG4" s="36" t="n">
        <v>31</v>
      </c>
      <c r="AH4" s="36" t="n">
        <v>32</v>
      </c>
      <c r="AI4" s="36" t="n">
        <v>33</v>
      </c>
      <c r="AJ4" s="36" t="n">
        <v>34</v>
      </c>
      <c r="AK4" s="36" t="n">
        <v>35</v>
      </c>
      <c r="AL4" s="36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47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162</v>
      </c>
      <c r="C8" s="23" t="n">
        <f aca="false">IF(MOD(C$4-1,12)&gt;=10,1+Inputs!$E$28,1-Inputs!$E$28/5)</f>
        <v>0.94</v>
      </c>
      <c r="D8" s="23" t="n">
        <f aca="false">IF(MOD(D$4-1,12)&gt;=10,1+Inputs!$E$28,1-Inputs!$E$28/5)</f>
        <v>0.94</v>
      </c>
      <c r="E8" s="23" t="n">
        <f aca="false">IF(MOD(E$4-1,12)&gt;=10,1+Inputs!$E$28,1-Inputs!$E$28/5)</f>
        <v>0.94</v>
      </c>
      <c r="F8" s="23" t="n">
        <f aca="false">IF(MOD(F$4-1,12)&gt;=10,1+Inputs!$E$28,1-Inputs!$E$28/5)</f>
        <v>0.94</v>
      </c>
      <c r="G8" s="23" t="n">
        <f aca="false">IF(MOD(G$4-1,12)&gt;=10,1+Inputs!$E$28,1-Inputs!$E$28/5)</f>
        <v>0.94</v>
      </c>
      <c r="H8" s="23" t="n">
        <f aca="false">IF(MOD(H$4-1,12)&gt;=10,1+Inputs!$E$28,1-Inputs!$E$28/5)</f>
        <v>0.94</v>
      </c>
      <c r="I8" s="23" t="n">
        <f aca="false">IF(MOD(I$4-1,12)&gt;=10,1+Inputs!$E$28,1-Inputs!$E$28/5)</f>
        <v>0.94</v>
      </c>
      <c r="J8" s="23" t="n">
        <f aca="false">IF(MOD(J$4-1,12)&gt;=10,1+Inputs!$E$28,1-Inputs!$E$28/5)</f>
        <v>0.94</v>
      </c>
      <c r="K8" s="23" t="n">
        <f aca="false">IF(MOD(K$4-1,12)&gt;=10,1+Inputs!$E$28,1-Inputs!$E$28/5)</f>
        <v>0.94</v>
      </c>
      <c r="L8" s="23" t="n">
        <f aca="false">IF(MOD(L$4-1,12)&gt;=10,1+Inputs!$E$28,1-Inputs!$E$28/5)</f>
        <v>0.94</v>
      </c>
      <c r="M8" s="23" t="n">
        <f aca="false">IF(MOD(M$4-1,12)&gt;=10,1+Inputs!$E$28,1-Inputs!$E$28/5)</f>
        <v>1.3</v>
      </c>
      <c r="N8" s="23" t="n">
        <f aca="false">IF(MOD(N$4-1,12)&gt;=10,1+Inputs!$E$28,1-Inputs!$E$28/5)</f>
        <v>1.3</v>
      </c>
      <c r="O8" s="23" t="n">
        <f aca="false">IF(MOD(O$4-1,12)&gt;=10,1+Inputs!$E$28,1-Inputs!$E$28/5)</f>
        <v>0.94</v>
      </c>
      <c r="P8" s="23" t="n">
        <f aca="false">IF(MOD(P$4-1,12)&gt;=10,1+Inputs!$E$28,1-Inputs!$E$28/5)</f>
        <v>0.94</v>
      </c>
      <c r="Q8" s="23" t="n">
        <f aca="false">IF(MOD(Q$4-1,12)&gt;=10,1+Inputs!$E$28,1-Inputs!$E$28/5)</f>
        <v>0.94</v>
      </c>
      <c r="R8" s="23" t="n">
        <f aca="false">IF(MOD(R$4-1,12)&gt;=10,1+Inputs!$E$28,1-Inputs!$E$28/5)</f>
        <v>0.94</v>
      </c>
      <c r="S8" s="23" t="n">
        <f aca="false">IF(MOD(S$4-1,12)&gt;=10,1+Inputs!$E$28,1-Inputs!$E$28/5)</f>
        <v>0.94</v>
      </c>
      <c r="T8" s="23" t="n">
        <f aca="false">IF(MOD(T$4-1,12)&gt;=10,1+Inputs!$E$28,1-Inputs!$E$28/5)</f>
        <v>0.94</v>
      </c>
      <c r="U8" s="23" t="n">
        <f aca="false">IF(MOD(U$4-1,12)&gt;=10,1+Inputs!$E$28,1-Inputs!$E$28/5)</f>
        <v>0.94</v>
      </c>
      <c r="V8" s="23" t="n">
        <f aca="false">IF(MOD(V$4-1,12)&gt;=10,1+Inputs!$E$28,1-Inputs!$E$28/5)</f>
        <v>0.94</v>
      </c>
      <c r="W8" s="23" t="n">
        <f aca="false">IF(MOD(W$4-1,12)&gt;=10,1+Inputs!$E$28,1-Inputs!$E$28/5)</f>
        <v>0.94</v>
      </c>
      <c r="X8" s="23" t="n">
        <f aca="false">IF(MOD(X$4-1,12)&gt;=10,1+Inputs!$E$28,1-Inputs!$E$28/5)</f>
        <v>0.94</v>
      </c>
      <c r="Y8" s="23" t="n">
        <f aca="false">IF(MOD(Y$4-1,12)&gt;=10,1+Inputs!$E$28,1-Inputs!$E$28/5)</f>
        <v>1.3</v>
      </c>
      <c r="Z8" s="23" t="n">
        <f aca="false">IF(MOD(Z$4-1,12)&gt;=10,1+Inputs!$E$28,1-Inputs!$E$28/5)</f>
        <v>1.3</v>
      </c>
      <c r="AA8" s="23" t="n">
        <f aca="false">IF(MOD(AA$4-1,12)&gt;=10,1+Inputs!$E$28,1-Inputs!$E$28/5)</f>
        <v>0.94</v>
      </c>
      <c r="AB8" s="23" t="n">
        <f aca="false">IF(MOD(AB$4-1,12)&gt;=10,1+Inputs!$E$28,1-Inputs!$E$28/5)</f>
        <v>0.94</v>
      </c>
      <c r="AC8" s="23" t="n">
        <f aca="false">IF(MOD(AC$4-1,12)&gt;=10,1+Inputs!$E$28,1-Inputs!$E$28/5)</f>
        <v>0.94</v>
      </c>
      <c r="AD8" s="23" t="n">
        <f aca="false">IF(MOD(AD$4-1,12)&gt;=10,1+Inputs!$E$28,1-Inputs!$E$28/5)</f>
        <v>0.94</v>
      </c>
      <c r="AE8" s="23" t="n">
        <f aca="false">IF(MOD(AE$4-1,12)&gt;=10,1+Inputs!$E$28,1-Inputs!$E$28/5)</f>
        <v>0.94</v>
      </c>
      <c r="AF8" s="23" t="n">
        <f aca="false">IF(MOD(AF$4-1,12)&gt;=10,1+Inputs!$E$28,1-Inputs!$E$28/5)</f>
        <v>0.94</v>
      </c>
      <c r="AG8" s="23" t="n">
        <f aca="false">IF(MOD(AG$4-1,12)&gt;=10,1+Inputs!$E$28,1-Inputs!$E$28/5)</f>
        <v>0.94</v>
      </c>
      <c r="AH8" s="23" t="n">
        <f aca="false">IF(MOD(AH$4-1,12)&gt;=10,1+Inputs!$E$28,1-Inputs!$E$28/5)</f>
        <v>0.94</v>
      </c>
      <c r="AI8" s="23" t="n">
        <f aca="false">IF(MOD(AI$4-1,12)&gt;=10,1+Inputs!$E$28,1-Inputs!$E$28/5)</f>
        <v>0.94</v>
      </c>
      <c r="AJ8" s="23" t="n">
        <f aca="false">IF(MOD(AJ$4-1,12)&gt;=10,1+Inputs!$E$28,1-Inputs!$E$28/5)</f>
        <v>0.94</v>
      </c>
      <c r="AK8" s="23" t="n">
        <f aca="false">IF(MOD(AK$4-1,12)&gt;=10,1+Inputs!$E$28,1-Inputs!$E$28/5)</f>
        <v>1.3</v>
      </c>
      <c r="AL8" s="23" t="n">
        <f aca="false">IF(MOD(AL$4-1,12)&gt;=10,1+Inputs!$E$28,1-Inputs!$E$28/5)</f>
        <v>1.3</v>
      </c>
    </row>
    <row r="9" customFormat="false" ht="15" hidden="false" customHeight="false" outlineLevel="0" collapsed="false">
      <c r="A9" s="11" t="s">
        <v>163</v>
      </c>
      <c r="C9" s="18" t="n">
        <f aca="false">Inputs!$E$7*(1+Inputs!$E$8)^(C$5-1)*1*C8</f>
        <v>75200</v>
      </c>
      <c r="D9" s="18" t="n">
        <f aca="false">Inputs!$E$7*(1+Inputs!$E$8)^(D$5-1)*1*D8</f>
        <v>75200</v>
      </c>
      <c r="E9" s="18" t="n">
        <f aca="false">Inputs!$E$7*(1+Inputs!$E$8)^(E$5-1)*1*E8</f>
        <v>75200</v>
      </c>
      <c r="F9" s="18" t="n">
        <f aca="false">Inputs!$E$7*(1+Inputs!$E$8)^(F$5-1)*1*F8</f>
        <v>75200</v>
      </c>
      <c r="G9" s="18" t="n">
        <f aca="false">Inputs!$E$7*(1+Inputs!$E$8)^(G$5-1)*1*G8</f>
        <v>75200</v>
      </c>
      <c r="H9" s="18" t="n">
        <f aca="false">Inputs!$E$7*(1+Inputs!$E$8)^(H$5-1)*1*H8</f>
        <v>75200</v>
      </c>
      <c r="I9" s="18" t="n">
        <f aca="false">Inputs!$E$7*(1+Inputs!$E$8)^(I$5-1)*1*I8</f>
        <v>75200</v>
      </c>
      <c r="J9" s="18" t="n">
        <f aca="false">Inputs!$E$7*(1+Inputs!$E$8)^(J$5-1)*1*J8</f>
        <v>75200</v>
      </c>
      <c r="K9" s="18" t="n">
        <f aca="false">Inputs!$E$7*(1+Inputs!$E$8)^(K$5-1)*1*K8</f>
        <v>75200</v>
      </c>
      <c r="L9" s="18" t="n">
        <f aca="false">Inputs!$E$7*(1+Inputs!$E$8)^(L$5-1)*1*L8</f>
        <v>75200</v>
      </c>
      <c r="M9" s="18" t="n">
        <f aca="false">Inputs!$E$7*(1+Inputs!$E$8)^(M$5-1)*1*M8</f>
        <v>104000</v>
      </c>
      <c r="N9" s="18" t="n">
        <f aca="false">Inputs!$E$7*(1+Inputs!$E$8)^(N$5-1)*1*N8</f>
        <v>104000</v>
      </c>
      <c r="O9" s="18" t="n">
        <f aca="false">Inputs!$E$7*(1+Inputs!$E$8)^(O$5-1)*1*O8</f>
        <v>94000</v>
      </c>
      <c r="P9" s="18" t="n">
        <f aca="false">Inputs!$E$7*(1+Inputs!$E$8)^(P$5-1)*1*P8</f>
        <v>94000</v>
      </c>
      <c r="Q9" s="18" t="n">
        <f aca="false">Inputs!$E$7*(1+Inputs!$E$8)^(Q$5-1)*1*Q8</f>
        <v>94000</v>
      </c>
      <c r="R9" s="18" t="n">
        <f aca="false">Inputs!$E$7*(1+Inputs!$E$8)^(R$5-1)*1*R8</f>
        <v>94000</v>
      </c>
      <c r="S9" s="18" t="n">
        <f aca="false">Inputs!$E$7*(1+Inputs!$E$8)^(S$5-1)*1*S8</f>
        <v>94000</v>
      </c>
      <c r="T9" s="18" t="n">
        <f aca="false">Inputs!$E$7*(1+Inputs!$E$8)^(T$5-1)*1*T8</f>
        <v>94000</v>
      </c>
      <c r="U9" s="18" t="n">
        <f aca="false">Inputs!$E$7*(1+Inputs!$E$8)^(U$5-1)*1*U8</f>
        <v>94000</v>
      </c>
      <c r="V9" s="18" t="n">
        <f aca="false">Inputs!$E$7*(1+Inputs!$E$8)^(V$5-1)*1*V8</f>
        <v>94000</v>
      </c>
      <c r="W9" s="18" t="n">
        <f aca="false">Inputs!$E$7*(1+Inputs!$E$8)^(W$5-1)*1*W8</f>
        <v>94000</v>
      </c>
      <c r="X9" s="18" t="n">
        <f aca="false">Inputs!$E$7*(1+Inputs!$E$8)^(X$5-1)*1*X8</f>
        <v>94000</v>
      </c>
      <c r="Y9" s="18" t="n">
        <f aca="false">Inputs!$E$7*(1+Inputs!$E$8)^(Y$5-1)*1*Y8</f>
        <v>130000</v>
      </c>
      <c r="Z9" s="18" t="n">
        <f aca="false">Inputs!$E$7*(1+Inputs!$E$8)^(Z$5-1)*1*Z8</f>
        <v>130000</v>
      </c>
      <c r="AA9" s="18" t="n">
        <f aca="false">Inputs!$E$7*(1+Inputs!$E$8)^(AA$5-1)*1*AA8</f>
        <v>117500</v>
      </c>
      <c r="AB9" s="18" t="n">
        <f aca="false">Inputs!$E$7*(1+Inputs!$E$8)^(AB$5-1)*1*AB8</f>
        <v>117500</v>
      </c>
      <c r="AC9" s="18" t="n">
        <f aca="false">Inputs!$E$7*(1+Inputs!$E$8)^(AC$5-1)*1*AC8</f>
        <v>117500</v>
      </c>
      <c r="AD9" s="18" t="n">
        <f aca="false">Inputs!$E$7*(1+Inputs!$E$8)^(AD$5-1)*1*AD8</f>
        <v>117500</v>
      </c>
      <c r="AE9" s="18" t="n">
        <f aca="false">Inputs!$E$7*(1+Inputs!$E$8)^(AE$5-1)*1*AE8</f>
        <v>117500</v>
      </c>
      <c r="AF9" s="18" t="n">
        <f aca="false">Inputs!$E$7*(1+Inputs!$E$8)^(AF$5-1)*1*AF8</f>
        <v>117500</v>
      </c>
      <c r="AG9" s="18" t="n">
        <f aca="false">Inputs!$E$7*(1+Inputs!$E$8)^(AG$5-1)*1*AG8</f>
        <v>117500</v>
      </c>
      <c r="AH9" s="18" t="n">
        <f aca="false">Inputs!$E$7*(1+Inputs!$E$8)^(AH$5-1)*1*AH8</f>
        <v>117500</v>
      </c>
      <c r="AI9" s="18" t="n">
        <f aca="false">Inputs!$E$7*(1+Inputs!$E$8)^(AI$5-1)*1*AI8</f>
        <v>117500</v>
      </c>
      <c r="AJ9" s="18" t="n">
        <f aca="false">Inputs!$E$7*(1+Inputs!$E$8)^(AJ$5-1)*1*AJ8</f>
        <v>117500</v>
      </c>
      <c r="AK9" s="18" t="n">
        <f aca="false">Inputs!$E$7*(1+Inputs!$E$8)^(AK$5-1)*1*AK8</f>
        <v>162500</v>
      </c>
      <c r="AL9" s="18" t="n">
        <f aca="false">Inputs!$E$7*(1+Inputs!$E$8)^(AL$5-1)*1*AL8</f>
        <v>162500</v>
      </c>
    </row>
    <row r="10" customFormat="false" ht="15" hidden="false" customHeight="false" outlineLevel="0" collapsed="false">
      <c r="A10" s="11" t="s">
        <v>164</v>
      </c>
      <c r="C10" s="13" t="n">
        <f aca="false">C9*Inputs!$E$9</f>
        <v>1804.8</v>
      </c>
      <c r="D10" s="13" t="n">
        <f aca="false">D9*Inputs!$E$9</f>
        <v>1804.8</v>
      </c>
      <c r="E10" s="13" t="n">
        <f aca="false">E9*Inputs!$E$9</f>
        <v>1804.8</v>
      </c>
      <c r="F10" s="13" t="n">
        <f aca="false">F9*Inputs!$E$9</f>
        <v>1804.8</v>
      </c>
      <c r="G10" s="13" t="n">
        <f aca="false">G9*Inputs!$E$9</f>
        <v>1804.8</v>
      </c>
      <c r="H10" s="13" t="n">
        <f aca="false">H9*Inputs!$E$9</f>
        <v>1804.8</v>
      </c>
      <c r="I10" s="13" t="n">
        <f aca="false">I9*Inputs!$E$9</f>
        <v>1804.8</v>
      </c>
      <c r="J10" s="13" t="n">
        <f aca="false">J9*Inputs!$E$9</f>
        <v>1804.8</v>
      </c>
      <c r="K10" s="13" t="n">
        <f aca="false">K9*Inputs!$E$9</f>
        <v>1804.8</v>
      </c>
      <c r="L10" s="13" t="n">
        <f aca="false">L9*Inputs!$E$9</f>
        <v>1804.8</v>
      </c>
      <c r="M10" s="13" t="n">
        <f aca="false">M9*Inputs!$E$9</f>
        <v>2496</v>
      </c>
      <c r="N10" s="13" t="n">
        <f aca="false">N9*Inputs!$E$9</f>
        <v>2496</v>
      </c>
      <c r="O10" s="13" t="n">
        <f aca="false">O9*Inputs!$E$9</f>
        <v>2256</v>
      </c>
      <c r="P10" s="13" t="n">
        <f aca="false">P9*Inputs!$E$9</f>
        <v>2256</v>
      </c>
      <c r="Q10" s="13" t="n">
        <f aca="false">Q9*Inputs!$E$9</f>
        <v>2256</v>
      </c>
      <c r="R10" s="13" t="n">
        <f aca="false">R9*Inputs!$E$9</f>
        <v>2256</v>
      </c>
      <c r="S10" s="13" t="n">
        <f aca="false">S9*Inputs!$E$9</f>
        <v>2256</v>
      </c>
      <c r="T10" s="13" t="n">
        <f aca="false">T9*Inputs!$E$9</f>
        <v>2256</v>
      </c>
      <c r="U10" s="13" t="n">
        <f aca="false">U9*Inputs!$E$9</f>
        <v>2256</v>
      </c>
      <c r="V10" s="13" t="n">
        <f aca="false">V9*Inputs!$E$9</f>
        <v>2256</v>
      </c>
      <c r="W10" s="13" t="n">
        <f aca="false">W9*Inputs!$E$9</f>
        <v>2256</v>
      </c>
      <c r="X10" s="13" t="n">
        <f aca="false">X9*Inputs!$E$9</f>
        <v>2256</v>
      </c>
      <c r="Y10" s="13" t="n">
        <f aca="false">Y9*Inputs!$E$9</f>
        <v>3120</v>
      </c>
      <c r="Z10" s="13" t="n">
        <f aca="false">Z9*Inputs!$E$9</f>
        <v>3120</v>
      </c>
      <c r="AA10" s="13" t="n">
        <f aca="false">AA9*Inputs!$E$9</f>
        <v>2820</v>
      </c>
      <c r="AB10" s="13" t="n">
        <f aca="false">AB9*Inputs!$E$9</f>
        <v>2820</v>
      </c>
      <c r="AC10" s="13" t="n">
        <f aca="false">AC9*Inputs!$E$9</f>
        <v>2820</v>
      </c>
      <c r="AD10" s="13" t="n">
        <f aca="false">AD9*Inputs!$E$9</f>
        <v>2820</v>
      </c>
      <c r="AE10" s="13" t="n">
        <f aca="false">AE9*Inputs!$E$9</f>
        <v>2820</v>
      </c>
      <c r="AF10" s="13" t="n">
        <f aca="false">AF9*Inputs!$E$9</f>
        <v>2820</v>
      </c>
      <c r="AG10" s="13" t="n">
        <f aca="false">AG9*Inputs!$E$9</f>
        <v>2820</v>
      </c>
      <c r="AH10" s="13" t="n">
        <f aca="false">AH9*Inputs!$E$9</f>
        <v>2820</v>
      </c>
      <c r="AI10" s="13" t="n">
        <f aca="false">AI9*Inputs!$E$9</f>
        <v>2820</v>
      </c>
      <c r="AJ10" s="13" t="n">
        <f aca="false">AJ9*Inputs!$E$9</f>
        <v>2820</v>
      </c>
      <c r="AK10" s="13" t="n">
        <f aca="false">AK9*Inputs!$E$9</f>
        <v>3900</v>
      </c>
      <c r="AL10" s="13" t="n">
        <f aca="false">AL9*Inputs!$E$9</f>
        <v>3900</v>
      </c>
    </row>
    <row r="11" customFormat="false" ht="15" hidden="false" customHeight="false" outlineLevel="0" collapsed="false">
      <c r="A11" s="11" t="s">
        <v>165</v>
      </c>
      <c r="C11" s="13" t="n">
        <f aca="false">-C32/MAX(1,Inputs!$E$15)</f>
        <v>1785.71428571429</v>
      </c>
      <c r="D11" s="13" t="n">
        <f aca="false">-D32/MAX(1,Inputs!$E$15)</f>
        <v>1785.71428571429</v>
      </c>
      <c r="E11" s="13" t="n">
        <f aca="false">-E32/MAX(1,Inputs!$E$15)</f>
        <v>1785.71428571429</v>
      </c>
      <c r="F11" s="13" t="n">
        <f aca="false">-F32/MAX(1,Inputs!$E$15)</f>
        <v>1785.71428571429</v>
      </c>
      <c r="G11" s="13" t="n">
        <f aca="false">-G32/MAX(1,Inputs!$E$15)</f>
        <v>1785.71428571429</v>
      </c>
      <c r="H11" s="13" t="n">
        <f aca="false">-H32/MAX(1,Inputs!$E$15)</f>
        <v>1785.71428571429</v>
      </c>
      <c r="I11" s="13" t="n">
        <f aca="false">-I32/MAX(1,Inputs!$E$15)</f>
        <v>1785.71428571429</v>
      </c>
      <c r="J11" s="13" t="n">
        <f aca="false">-J32/MAX(1,Inputs!$E$15)</f>
        <v>1785.71428571429</v>
      </c>
      <c r="K11" s="13" t="n">
        <f aca="false">-K32/MAX(1,Inputs!$E$15)</f>
        <v>1785.71428571429</v>
      </c>
      <c r="L11" s="13" t="n">
        <f aca="false">-L32/MAX(1,Inputs!$E$15)</f>
        <v>1785.71428571429</v>
      </c>
      <c r="M11" s="13" t="n">
        <f aca="false">-M32/MAX(1,Inputs!$E$15)</f>
        <v>1785.71428571429</v>
      </c>
      <c r="N11" s="13" t="n">
        <f aca="false">-N32/MAX(1,Inputs!$E$15)</f>
        <v>1785.71428571429</v>
      </c>
      <c r="O11" s="13" t="n">
        <f aca="false">-O32/MAX(1,Inputs!$E$15)</f>
        <v>2142.85714285714</v>
      </c>
      <c r="P11" s="13" t="n">
        <f aca="false">-P32/MAX(1,Inputs!$E$15)</f>
        <v>2142.85714285714</v>
      </c>
      <c r="Q11" s="13" t="n">
        <f aca="false">-Q32/MAX(1,Inputs!$E$15)</f>
        <v>2142.85714285714</v>
      </c>
      <c r="R11" s="13" t="n">
        <f aca="false">-R32/MAX(1,Inputs!$E$15)</f>
        <v>2142.85714285714</v>
      </c>
      <c r="S11" s="13" t="n">
        <f aca="false">-S32/MAX(1,Inputs!$E$15)</f>
        <v>2142.85714285714</v>
      </c>
      <c r="T11" s="13" t="n">
        <f aca="false">-T32/MAX(1,Inputs!$E$15)</f>
        <v>2142.85714285714</v>
      </c>
      <c r="U11" s="13" t="n">
        <f aca="false">-U32/MAX(1,Inputs!$E$15)</f>
        <v>2142.85714285714</v>
      </c>
      <c r="V11" s="13" t="n">
        <f aca="false">-V32/MAX(1,Inputs!$E$15)</f>
        <v>2142.85714285714</v>
      </c>
      <c r="W11" s="13" t="n">
        <f aca="false">-W32/MAX(1,Inputs!$E$15)</f>
        <v>2142.85714285714</v>
      </c>
      <c r="X11" s="13" t="n">
        <f aca="false">-X32/MAX(1,Inputs!$E$15)</f>
        <v>2142.85714285714</v>
      </c>
      <c r="Y11" s="13" t="n">
        <f aca="false">-Y32/MAX(1,Inputs!$E$15)</f>
        <v>2142.85714285714</v>
      </c>
      <c r="Z11" s="13" t="n">
        <f aca="false">-Z32/MAX(1,Inputs!$E$15)</f>
        <v>2142.85714285714</v>
      </c>
      <c r="AA11" s="13" t="n">
        <f aca="false">-AA32/MAX(1,Inputs!$E$15)</f>
        <v>2571.42857142857</v>
      </c>
      <c r="AB11" s="13" t="n">
        <f aca="false">-AB32/MAX(1,Inputs!$E$15)</f>
        <v>2571.42857142857</v>
      </c>
      <c r="AC11" s="13" t="n">
        <f aca="false">-AC32/MAX(1,Inputs!$E$15)</f>
        <v>2571.42857142857</v>
      </c>
      <c r="AD11" s="13" t="n">
        <f aca="false">-AD32/MAX(1,Inputs!$E$15)</f>
        <v>2571.42857142857</v>
      </c>
      <c r="AE11" s="13" t="n">
        <f aca="false">-AE32/MAX(1,Inputs!$E$15)</f>
        <v>2571.42857142857</v>
      </c>
      <c r="AF11" s="13" t="n">
        <f aca="false">-AF32/MAX(1,Inputs!$E$15)</f>
        <v>2571.42857142857</v>
      </c>
      <c r="AG11" s="13" t="n">
        <f aca="false">-AG32/MAX(1,Inputs!$E$15)</f>
        <v>2571.42857142857</v>
      </c>
      <c r="AH11" s="13" t="n">
        <f aca="false">-AH32/MAX(1,Inputs!$E$15)</f>
        <v>2571.42857142857</v>
      </c>
      <c r="AI11" s="13" t="n">
        <f aca="false">-AI32/MAX(1,Inputs!$E$15)</f>
        <v>2571.42857142857</v>
      </c>
      <c r="AJ11" s="13" t="n">
        <f aca="false">-AJ32/MAX(1,Inputs!$E$15)</f>
        <v>2571.42857142857</v>
      </c>
      <c r="AK11" s="13" t="n">
        <f aca="false">-AK32/MAX(1,Inputs!$E$15)</f>
        <v>2571.42857142857</v>
      </c>
      <c r="AL11" s="13" t="n">
        <f aca="false">-AL32/MAX(1,Inputs!$E$15)</f>
        <v>2571.42857142857</v>
      </c>
    </row>
    <row r="12" customFormat="false" ht="15" hidden="false" customHeight="false" outlineLevel="0" collapsed="false">
      <c r="A12" s="11" t="s">
        <v>166</v>
      </c>
      <c r="C12" s="13" t="n">
        <f aca="false">C10+C11</f>
        <v>3590.51428571429</v>
      </c>
      <c r="D12" s="13" t="n">
        <f aca="false">D10+D11</f>
        <v>3590.51428571429</v>
      </c>
      <c r="E12" s="13" t="n">
        <f aca="false">E10+E11</f>
        <v>3590.51428571429</v>
      </c>
      <c r="F12" s="13" t="n">
        <f aca="false">F10+F11</f>
        <v>3590.51428571429</v>
      </c>
      <c r="G12" s="13" t="n">
        <f aca="false">G10+G11</f>
        <v>3590.51428571429</v>
      </c>
      <c r="H12" s="13" t="n">
        <f aca="false">H10+H11</f>
        <v>3590.51428571429</v>
      </c>
      <c r="I12" s="13" t="n">
        <f aca="false">I10+I11</f>
        <v>3590.51428571429</v>
      </c>
      <c r="J12" s="13" t="n">
        <f aca="false">J10+J11</f>
        <v>3590.51428571429</v>
      </c>
      <c r="K12" s="13" t="n">
        <f aca="false">K10+K11</f>
        <v>3590.51428571429</v>
      </c>
      <c r="L12" s="13" t="n">
        <f aca="false">L10+L11</f>
        <v>3590.51428571429</v>
      </c>
      <c r="M12" s="13" t="n">
        <f aca="false">M10+M11</f>
        <v>4281.71428571429</v>
      </c>
      <c r="N12" s="13" t="n">
        <f aca="false">N10+N11</f>
        <v>4281.71428571429</v>
      </c>
      <c r="O12" s="13" t="n">
        <f aca="false">O10+O11</f>
        <v>4398.85714285714</v>
      </c>
      <c r="P12" s="13" t="n">
        <f aca="false">P10+P11</f>
        <v>4398.85714285714</v>
      </c>
      <c r="Q12" s="13" t="n">
        <f aca="false">Q10+Q11</f>
        <v>4398.85714285714</v>
      </c>
      <c r="R12" s="13" t="n">
        <f aca="false">R10+R11</f>
        <v>4398.85714285714</v>
      </c>
      <c r="S12" s="13" t="n">
        <f aca="false">S10+S11</f>
        <v>4398.85714285714</v>
      </c>
      <c r="T12" s="13" t="n">
        <f aca="false">T10+T11</f>
        <v>4398.85714285714</v>
      </c>
      <c r="U12" s="13" t="n">
        <f aca="false">U10+U11</f>
        <v>4398.85714285714</v>
      </c>
      <c r="V12" s="13" t="n">
        <f aca="false">V10+V11</f>
        <v>4398.85714285714</v>
      </c>
      <c r="W12" s="13" t="n">
        <f aca="false">W10+W11</f>
        <v>4398.85714285714</v>
      </c>
      <c r="X12" s="13" t="n">
        <f aca="false">X10+X11</f>
        <v>4398.85714285714</v>
      </c>
      <c r="Y12" s="13" t="n">
        <f aca="false">Y10+Y11</f>
        <v>5262.85714285714</v>
      </c>
      <c r="Z12" s="13" t="n">
        <f aca="false">Z10+Z11</f>
        <v>5262.85714285714</v>
      </c>
      <c r="AA12" s="13" t="n">
        <f aca="false">AA10+AA11</f>
        <v>5391.42857142857</v>
      </c>
      <c r="AB12" s="13" t="n">
        <f aca="false">AB10+AB11</f>
        <v>5391.42857142857</v>
      </c>
      <c r="AC12" s="13" t="n">
        <f aca="false">AC10+AC11</f>
        <v>5391.42857142857</v>
      </c>
      <c r="AD12" s="13" t="n">
        <f aca="false">AD10+AD11</f>
        <v>5391.42857142857</v>
      </c>
      <c r="AE12" s="13" t="n">
        <f aca="false">AE10+AE11</f>
        <v>5391.42857142857</v>
      </c>
      <c r="AF12" s="13" t="n">
        <f aca="false">AF10+AF11</f>
        <v>5391.42857142857</v>
      </c>
      <c r="AG12" s="13" t="n">
        <f aca="false">AG10+AG11</f>
        <v>5391.42857142857</v>
      </c>
      <c r="AH12" s="13" t="n">
        <f aca="false">AH10+AH11</f>
        <v>5391.42857142857</v>
      </c>
      <c r="AI12" s="13" t="n">
        <f aca="false">AI10+AI11</f>
        <v>5391.42857142857</v>
      </c>
      <c r="AJ12" s="13" t="n">
        <f aca="false">AJ10+AJ11</f>
        <v>5391.42857142857</v>
      </c>
      <c r="AK12" s="13" t="n">
        <f aca="false">AK10+AK11</f>
        <v>6471.42857142857</v>
      </c>
      <c r="AL12" s="13" t="n">
        <f aca="false">AL10+AL11</f>
        <v>6471.42857142857</v>
      </c>
    </row>
    <row r="13" customFormat="false" ht="15" hidden="false" customHeight="false" outlineLevel="0" collapsed="false">
      <c r="A13" s="11" t="s">
        <v>167</v>
      </c>
      <c r="C13" s="13" t="n">
        <f aca="false">C12*Inputs!$E$12</f>
        <v>1795.25714285714</v>
      </c>
      <c r="D13" s="13" t="n">
        <f aca="false">D12*Inputs!$E$12</f>
        <v>1795.25714285714</v>
      </c>
      <c r="E13" s="13" t="n">
        <f aca="false">E12*Inputs!$E$12</f>
        <v>1795.25714285714</v>
      </c>
      <c r="F13" s="13" t="n">
        <f aca="false">F12*Inputs!$E$12</f>
        <v>1795.25714285714</v>
      </c>
      <c r="G13" s="13" t="n">
        <f aca="false">G12*Inputs!$E$12</f>
        <v>1795.25714285714</v>
      </c>
      <c r="H13" s="13" t="n">
        <f aca="false">H12*Inputs!$E$12</f>
        <v>1795.25714285714</v>
      </c>
      <c r="I13" s="13" t="n">
        <f aca="false">I12*Inputs!$E$12</f>
        <v>1795.25714285714</v>
      </c>
      <c r="J13" s="13" t="n">
        <f aca="false">J12*Inputs!$E$12</f>
        <v>1795.25714285714</v>
      </c>
      <c r="K13" s="13" t="n">
        <f aca="false">K12*Inputs!$E$12</f>
        <v>1795.25714285714</v>
      </c>
      <c r="L13" s="13" t="n">
        <f aca="false">L12*Inputs!$E$12</f>
        <v>1795.25714285714</v>
      </c>
      <c r="M13" s="13" t="n">
        <f aca="false">M12*Inputs!$E$12</f>
        <v>2140.85714285714</v>
      </c>
      <c r="N13" s="13" t="n">
        <f aca="false">N12*Inputs!$E$12</f>
        <v>2140.85714285714</v>
      </c>
      <c r="O13" s="13" t="n">
        <f aca="false">O12*Inputs!$E$12</f>
        <v>2199.42857142857</v>
      </c>
      <c r="P13" s="13" t="n">
        <f aca="false">P12*Inputs!$E$12</f>
        <v>2199.42857142857</v>
      </c>
      <c r="Q13" s="13" t="n">
        <f aca="false">Q12*Inputs!$E$12</f>
        <v>2199.42857142857</v>
      </c>
      <c r="R13" s="13" t="n">
        <f aca="false">R12*Inputs!$E$12</f>
        <v>2199.42857142857</v>
      </c>
      <c r="S13" s="13" t="n">
        <f aca="false">S12*Inputs!$E$12</f>
        <v>2199.42857142857</v>
      </c>
      <c r="T13" s="13" t="n">
        <f aca="false">T12*Inputs!$E$12</f>
        <v>2199.42857142857</v>
      </c>
      <c r="U13" s="13" t="n">
        <f aca="false">U12*Inputs!$E$12</f>
        <v>2199.42857142857</v>
      </c>
      <c r="V13" s="13" t="n">
        <f aca="false">V12*Inputs!$E$12</f>
        <v>2199.42857142857</v>
      </c>
      <c r="W13" s="13" t="n">
        <f aca="false">W12*Inputs!$E$12</f>
        <v>2199.42857142857</v>
      </c>
      <c r="X13" s="13" t="n">
        <f aca="false">X12*Inputs!$E$12</f>
        <v>2199.42857142857</v>
      </c>
      <c r="Y13" s="13" t="n">
        <f aca="false">Y12*Inputs!$E$12</f>
        <v>2631.42857142857</v>
      </c>
      <c r="Z13" s="13" t="n">
        <f aca="false">Z12*Inputs!$E$12</f>
        <v>2631.42857142857</v>
      </c>
      <c r="AA13" s="13" t="n">
        <f aca="false">AA12*Inputs!$E$12</f>
        <v>2695.71428571429</v>
      </c>
      <c r="AB13" s="13" t="n">
        <f aca="false">AB12*Inputs!$E$12</f>
        <v>2695.71428571429</v>
      </c>
      <c r="AC13" s="13" t="n">
        <f aca="false">AC12*Inputs!$E$12</f>
        <v>2695.71428571429</v>
      </c>
      <c r="AD13" s="13" t="n">
        <f aca="false">AD12*Inputs!$E$12</f>
        <v>2695.71428571429</v>
      </c>
      <c r="AE13" s="13" t="n">
        <f aca="false">AE12*Inputs!$E$12</f>
        <v>2695.71428571429</v>
      </c>
      <c r="AF13" s="13" t="n">
        <f aca="false">AF12*Inputs!$E$12</f>
        <v>2695.71428571429</v>
      </c>
      <c r="AG13" s="13" t="n">
        <f aca="false">AG12*Inputs!$E$12</f>
        <v>2695.71428571429</v>
      </c>
      <c r="AH13" s="13" t="n">
        <f aca="false">AH12*Inputs!$E$12</f>
        <v>2695.71428571429</v>
      </c>
      <c r="AI13" s="13" t="n">
        <f aca="false">AI12*Inputs!$E$12</f>
        <v>2695.71428571429</v>
      </c>
      <c r="AJ13" s="13" t="n">
        <f aca="false">AJ12*Inputs!$E$12</f>
        <v>2695.71428571429</v>
      </c>
      <c r="AK13" s="13" t="n">
        <f aca="false">AK12*Inputs!$E$12</f>
        <v>3235.71428571429</v>
      </c>
      <c r="AL13" s="13" t="n">
        <f aca="false">AL12*Inputs!$E$12</f>
        <v>3235.71428571429</v>
      </c>
    </row>
    <row r="14" customFormat="false" ht="15" hidden="false" customHeight="false" outlineLevel="0" collapsed="false">
      <c r="A14" s="4" t="s">
        <v>23</v>
      </c>
      <c r="C14" s="35" t="n">
        <f aca="false">C12+C13</f>
        <v>5385.77142857143</v>
      </c>
      <c r="D14" s="35" t="n">
        <f aca="false">D12+D13</f>
        <v>5385.77142857143</v>
      </c>
      <c r="E14" s="35" t="n">
        <f aca="false">E12+E13</f>
        <v>5385.77142857143</v>
      </c>
      <c r="F14" s="35" t="n">
        <f aca="false">F12+F13</f>
        <v>5385.77142857143</v>
      </c>
      <c r="G14" s="35" t="n">
        <f aca="false">G12+G13</f>
        <v>5385.77142857143</v>
      </c>
      <c r="H14" s="35" t="n">
        <f aca="false">H12+H13</f>
        <v>5385.77142857143</v>
      </c>
      <c r="I14" s="35" t="n">
        <f aca="false">I12+I13</f>
        <v>5385.77142857143</v>
      </c>
      <c r="J14" s="35" t="n">
        <f aca="false">J12+J13</f>
        <v>5385.77142857143</v>
      </c>
      <c r="K14" s="35" t="n">
        <f aca="false">K12+K13</f>
        <v>5385.77142857143</v>
      </c>
      <c r="L14" s="35" t="n">
        <f aca="false">L12+L13</f>
        <v>5385.77142857143</v>
      </c>
      <c r="M14" s="35" t="n">
        <f aca="false">M12+M13</f>
        <v>6422.57142857143</v>
      </c>
      <c r="N14" s="35" t="n">
        <f aca="false">N12+N13</f>
        <v>6422.57142857143</v>
      </c>
      <c r="O14" s="35" t="n">
        <f aca="false">O12+O13</f>
        <v>6598.28571428572</v>
      </c>
      <c r="P14" s="35" t="n">
        <f aca="false">P12+P13</f>
        <v>6598.28571428572</v>
      </c>
      <c r="Q14" s="35" t="n">
        <f aca="false">Q12+Q13</f>
        <v>6598.28571428572</v>
      </c>
      <c r="R14" s="35" t="n">
        <f aca="false">R12+R13</f>
        <v>6598.28571428572</v>
      </c>
      <c r="S14" s="35" t="n">
        <f aca="false">S12+S13</f>
        <v>6598.28571428572</v>
      </c>
      <c r="T14" s="35" t="n">
        <f aca="false">T12+T13</f>
        <v>6598.28571428572</v>
      </c>
      <c r="U14" s="35" t="n">
        <f aca="false">U12+U13</f>
        <v>6598.28571428572</v>
      </c>
      <c r="V14" s="35" t="n">
        <f aca="false">V12+V13</f>
        <v>6598.28571428572</v>
      </c>
      <c r="W14" s="35" t="n">
        <f aca="false">W12+W13</f>
        <v>6598.28571428572</v>
      </c>
      <c r="X14" s="35" t="n">
        <f aca="false">X12+X13</f>
        <v>6598.28571428572</v>
      </c>
      <c r="Y14" s="35" t="n">
        <f aca="false">Y12+Y13</f>
        <v>7894.28571428572</v>
      </c>
      <c r="Z14" s="35" t="n">
        <f aca="false">Z12+Z13</f>
        <v>7894.28571428572</v>
      </c>
      <c r="AA14" s="35" t="n">
        <f aca="false">AA12+AA13</f>
        <v>8087.14285714286</v>
      </c>
      <c r="AB14" s="35" t="n">
        <f aca="false">AB12+AB13</f>
        <v>8087.14285714286</v>
      </c>
      <c r="AC14" s="35" t="n">
        <f aca="false">AC12+AC13</f>
        <v>8087.14285714286</v>
      </c>
      <c r="AD14" s="35" t="n">
        <f aca="false">AD12+AD13</f>
        <v>8087.14285714286</v>
      </c>
      <c r="AE14" s="35" t="n">
        <f aca="false">AE12+AE13</f>
        <v>8087.14285714286</v>
      </c>
      <c r="AF14" s="35" t="n">
        <f aca="false">AF12+AF13</f>
        <v>8087.14285714286</v>
      </c>
      <c r="AG14" s="35" t="n">
        <f aca="false">AG12+AG13</f>
        <v>8087.14285714286</v>
      </c>
      <c r="AH14" s="35" t="n">
        <f aca="false">AH12+AH13</f>
        <v>8087.14285714286</v>
      </c>
      <c r="AI14" s="35" t="n">
        <f aca="false">AI12+AI13</f>
        <v>8087.14285714286</v>
      </c>
      <c r="AJ14" s="35" t="n">
        <f aca="false">AJ12+AJ13</f>
        <v>8087.14285714286</v>
      </c>
      <c r="AK14" s="35" t="n">
        <f aca="false">AK12+AK13</f>
        <v>9707.14285714286</v>
      </c>
      <c r="AL14" s="35" t="n">
        <f aca="false">AL12+AL13</f>
        <v>9707.14285714286</v>
      </c>
    </row>
    <row r="15" customFormat="false" ht="15" hidden="false" customHeight="false" outlineLevel="0" collapsed="false">
      <c r="A15" s="11" t="s">
        <v>27</v>
      </c>
      <c r="C15" s="22" t="n">
        <f aca="false">Inputs!$E$10*(1+Inputs!$E$11)^(C$5-1)</f>
        <v>75</v>
      </c>
      <c r="D15" s="22" t="n">
        <f aca="false">Inputs!$E$10*(1+Inputs!$E$11)^(D$5-1)</f>
        <v>75</v>
      </c>
      <c r="E15" s="22" t="n">
        <f aca="false">Inputs!$E$10*(1+Inputs!$E$11)^(E$5-1)</f>
        <v>75</v>
      </c>
      <c r="F15" s="22" t="n">
        <f aca="false">Inputs!$E$10*(1+Inputs!$E$11)^(F$5-1)</f>
        <v>75</v>
      </c>
      <c r="G15" s="22" t="n">
        <f aca="false">Inputs!$E$10*(1+Inputs!$E$11)^(G$5-1)</f>
        <v>75</v>
      </c>
      <c r="H15" s="22" t="n">
        <f aca="false">Inputs!$E$10*(1+Inputs!$E$11)^(H$5-1)</f>
        <v>75</v>
      </c>
      <c r="I15" s="22" t="n">
        <f aca="false">Inputs!$E$10*(1+Inputs!$E$11)^(I$5-1)</f>
        <v>75</v>
      </c>
      <c r="J15" s="22" t="n">
        <f aca="false">Inputs!$E$10*(1+Inputs!$E$11)^(J$5-1)</f>
        <v>75</v>
      </c>
      <c r="K15" s="22" t="n">
        <f aca="false">Inputs!$E$10*(1+Inputs!$E$11)^(K$5-1)</f>
        <v>75</v>
      </c>
      <c r="L15" s="22" t="n">
        <f aca="false">Inputs!$E$10*(1+Inputs!$E$11)^(L$5-1)</f>
        <v>75</v>
      </c>
      <c r="M15" s="22" t="n">
        <f aca="false">Inputs!$E$10*(1+Inputs!$E$11)^(M$5-1)</f>
        <v>75</v>
      </c>
      <c r="N15" s="22" t="n">
        <f aca="false">Inputs!$E$10*(1+Inputs!$E$11)^(N$5-1)</f>
        <v>75</v>
      </c>
      <c r="O15" s="22" t="n">
        <f aca="false">Inputs!$E$10*(1+Inputs!$E$11)^(O$5-1)</f>
        <v>76.5</v>
      </c>
      <c r="P15" s="22" t="n">
        <f aca="false">Inputs!$E$10*(1+Inputs!$E$11)^(P$5-1)</f>
        <v>76.5</v>
      </c>
      <c r="Q15" s="22" t="n">
        <f aca="false">Inputs!$E$10*(1+Inputs!$E$11)^(Q$5-1)</f>
        <v>76.5</v>
      </c>
      <c r="R15" s="22" t="n">
        <f aca="false">Inputs!$E$10*(1+Inputs!$E$11)^(R$5-1)</f>
        <v>76.5</v>
      </c>
      <c r="S15" s="22" t="n">
        <f aca="false">Inputs!$E$10*(1+Inputs!$E$11)^(S$5-1)</f>
        <v>76.5</v>
      </c>
      <c r="T15" s="22" t="n">
        <f aca="false">Inputs!$E$10*(1+Inputs!$E$11)^(T$5-1)</f>
        <v>76.5</v>
      </c>
      <c r="U15" s="22" t="n">
        <f aca="false">Inputs!$E$10*(1+Inputs!$E$11)^(U$5-1)</f>
        <v>76.5</v>
      </c>
      <c r="V15" s="22" t="n">
        <f aca="false">Inputs!$E$10*(1+Inputs!$E$11)^(V$5-1)</f>
        <v>76.5</v>
      </c>
      <c r="W15" s="22" t="n">
        <f aca="false">Inputs!$E$10*(1+Inputs!$E$11)^(W$5-1)</f>
        <v>76.5</v>
      </c>
      <c r="X15" s="22" t="n">
        <f aca="false">Inputs!$E$10*(1+Inputs!$E$11)^(X$5-1)</f>
        <v>76.5</v>
      </c>
      <c r="Y15" s="22" t="n">
        <f aca="false">Inputs!$E$10*(1+Inputs!$E$11)^(Y$5-1)</f>
        <v>76.5</v>
      </c>
      <c r="Z15" s="22" t="n">
        <f aca="false">Inputs!$E$10*(1+Inputs!$E$11)^(Z$5-1)</f>
        <v>76.5</v>
      </c>
      <c r="AA15" s="22" t="n">
        <f aca="false">Inputs!$E$10*(1+Inputs!$E$11)^(AA$5-1)</f>
        <v>78.03</v>
      </c>
      <c r="AB15" s="22" t="n">
        <f aca="false">Inputs!$E$10*(1+Inputs!$E$11)^(AB$5-1)</f>
        <v>78.03</v>
      </c>
      <c r="AC15" s="22" t="n">
        <f aca="false">Inputs!$E$10*(1+Inputs!$E$11)^(AC$5-1)</f>
        <v>78.03</v>
      </c>
      <c r="AD15" s="22" t="n">
        <f aca="false">Inputs!$E$10*(1+Inputs!$E$11)^(AD$5-1)</f>
        <v>78.03</v>
      </c>
      <c r="AE15" s="22" t="n">
        <f aca="false">Inputs!$E$10*(1+Inputs!$E$11)^(AE$5-1)</f>
        <v>78.03</v>
      </c>
      <c r="AF15" s="22" t="n">
        <f aca="false">Inputs!$E$10*(1+Inputs!$E$11)^(AF$5-1)</f>
        <v>78.03</v>
      </c>
      <c r="AG15" s="22" t="n">
        <f aca="false">Inputs!$E$10*(1+Inputs!$E$11)^(AG$5-1)</f>
        <v>78.03</v>
      </c>
      <c r="AH15" s="22" t="n">
        <f aca="false">Inputs!$E$10*(1+Inputs!$E$11)^(AH$5-1)</f>
        <v>78.03</v>
      </c>
      <c r="AI15" s="22" t="n">
        <f aca="false">Inputs!$E$10*(1+Inputs!$E$11)^(AI$5-1)</f>
        <v>78.03</v>
      </c>
      <c r="AJ15" s="22" t="n">
        <f aca="false">Inputs!$E$10*(1+Inputs!$E$11)^(AJ$5-1)</f>
        <v>78.03</v>
      </c>
      <c r="AK15" s="22" t="n">
        <f aca="false">Inputs!$E$10*(1+Inputs!$E$11)^(AK$5-1)</f>
        <v>78.03</v>
      </c>
      <c r="AL15" s="22" t="n">
        <f aca="false">Inputs!$E$10*(1+Inputs!$E$11)^(AL$5-1)</f>
        <v>78.03</v>
      </c>
    </row>
    <row r="16" customFormat="false" ht="15" hidden="false" customHeight="false" outlineLevel="0" collapsed="false">
      <c r="A16" s="4" t="s">
        <v>26</v>
      </c>
      <c r="C16" s="15" t="n">
        <f aca="false">C14*C15</f>
        <v>403932.857142857</v>
      </c>
      <c r="D16" s="15" t="n">
        <f aca="false">D14*D15</f>
        <v>403932.857142857</v>
      </c>
      <c r="E16" s="15" t="n">
        <f aca="false">E14*E15</f>
        <v>403932.857142857</v>
      </c>
      <c r="F16" s="15" t="n">
        <f aca="false">F14*F15</f>
        <v>403932.857142857</v>
      </c>
      <c r="G16" s="15" t="n">
        <f aca="false">G14*G15</f>
        <v>403932.857142857</v>
      </c>
      <c r="H16" s="15" t="n">
        <f aca="false">H14*H15</f>
        <v>403932.857142857</v>
      </c>
      <c r="I16" s="15" t="n">
        <f aca="false">I14*I15</f>
        <v>403932.857142857</v>
      </c>
      <c r="J16" s="15" t="n">
        <f aca="false">J14*J15</f>
        <v>403932.857142857</v>
      </c>
      <c r="K16" s="15" t="n">
        <f aca="false">K14*K15</f>
        <v>403932.857142857</v>
      </c>
      <c r="L16" s="15" t="n">
        <f aca="false">L14*L15</f>
        <v>403932.857142857</v>
      </c>
      <c r="M16" s="15" t="n">
        <f aca="false">M14*M15</f>
        <v>481692.857142857</v>
      </c>
      <c r="N16" s="15" t="n">
        <f aca="false">N14*N15</f>
        <v>481692.857142857</v>
      </c>
      <c r="O16" s="15" t="n">
        <f aca="false">O14*O15</f>
        <v>504768.857142857</v>
      </c>
      <c r="P16" s="15" t="n">
        <f aca="false">P14*P15</f>
        <v>504768.857142857</v>
      </c>
      <c r="Q16" s="15" t="n">
        <f aca="false">Q14*Q15</f>
        <v>504768.857142857</v>
      </c>
      <c r="R16" s="15" t="n">
        <f aca="false">R14*R15</f>
        <v>504768.857142857</v>
      </c>
      <c r="S16" s="15" t="n">
        <f aca="false">S14*S15</f>
        <v>504768.857142857</v>
      </c>
      <c r="T16" s="15" t="n">
        <f aca="false">T14*T15</f>
        <v>504768.857142857</v>
      </c>
      <c r="U16" s="15" t="n">
        <f aca="false">U14*U15</f>
        <v>504768.857142857</v>
      </c>
      <c r="V16" s="15" t="n">
        <f aca="false">V14*V15</f>
        <v>504768.857142857</v>
      </c>
      <c r="W16" s="15" t="n">
        <f aca="false">W14*W15</f>
        <v>504768.857142857</v>
      </c>
      <c r="X16" s="15" t="n">
        <f aca="false">X14*X15</f>
        <v>504768.857142857</v>
      </c>
      <c r="Y16" s="15" t="n">
        <f aca="false">Y14*Y15</f>
        <v>603912.857142857</v>
      </c>
      <c r="Z16" s="15" t="n">
        <f aca="false">Z14*Z15</f>
        <v>603912.857142857</v>
      </c>
      <c r="AA16" s="15" t="n">
        <f aca="false">AA14*AA15</f>
        <v>631039.757142857</v>
      </c>
      <c r="AB16" s="15" t="n">
        <f aca="false">AB14*AB15</f>
        <v>631039.757142857</v>
      </c>
      <c r="AC16" s="15" t="n">
        <f aca="false">AC14*AC15</f>
        <v>631039.757142857</v>
      </c>
      <c r="AD16" s="15" t="n">
        <f aca="false">AD14*AD15</f>
        <v>631039.757142857</v>
      </c>
      <c r="AE16" s="15" t="n">
        <f aca="false">AE14*AE15</f>
        <v>631039.757142857</v>
      </c>
      <c r="AF16" s="15" t="n">
        <f aca="false">AF14*AF15</f>
        <v>631039.757142857</v>
      </c>
      <c r="AG16" s="15" t="n">
        <f aca="false">AG14*AG15</f>
        <v>631039.757142857</v>
      </c>
      <c r="AH16" s="15" t="n">
        <f aca="false">AH14*AH15</f>
        <v>631039.757142857</v>
      </c>
      <c r="AI16" s="15" t="n">
        <f aca="false">AI14*AI15</f>
        <v>631039.757142857</v>
      </c>
      <c r="AJ16" s="15" t="n">
        <f aca="false">AJ14*AJ15</f>
        <v>631039.757142857</v>
      </c>
      <c r="AK16" s="15" t="n">
        <f aca="false">AK14*AK15</f>
        <v>757448.357142857</v>
      </c>
      <c r="AL16" s="15" t="n">
        <f aca="false">AL14*AL15</f>
        <v>757448.357142857</v>
      </c>
    </row>
    <row r="18" customFormat="false" ht="15" hidden="false" customHeight="false" outlineLevel="0" collapsed="false">
      <c r="A18" s="7" t="s">
        <v>64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customFormat="false" ht="15" hidden="false" customHeight="false" outlineLevel="0" collapsed="false">
      <c r="A19" s="11" t="s">
        <v>168</v>
      </c>
      <c r="C19" s="18" t="n">
        <f aca="false">Inputs!$E$18+Inputs!$E$19*(C$5-1)</f>
        <v>2</v>
      </c>
      <c r="D19" s="18" t="n">
        <f aca="false">Inputs!$E$18+Inputs!$E$19*(D$5-1)</f>
        <v>2</v>
      </c>
      <c r="E19" s="18" t="n">
        <f aca="false">Inputs!$E$18+Inputs!$E$19*(E$5-1)</f>
        <v>2</v>
      </c>
      <c r="F19" s="18" t="n">
        <f aca="false">Inputs!$E$18+Inputs!$E$19*(F$5-1)</f>
        <v>2</v>
      </c>
      <c r="G19" s="18" t="n">
        <f aca="false">Inputs!$E$18+Inputs!$E$19*(G$5-1)</f>
        <v>2</v>
      </c>
      <c r="H19" s="18" t="n">
        <f aca="false">Inputs!$E$18+Inputs!$E$19*(H$5-1)</f>
        <v>2</v>
      </c>
      <c r="I19" s="18" t="n">
        <f aca="false">Inputs!$E$18+Inputs!$E$19*(I$5-1)</f>
        <v>2</v>
      </c>
      <c r="J19" s="18" t="n">
        <f aca="false">Inputs!$E$18+Inputs!$E$19*(J$5-1)</f>
        <v>2</v>
      </c>
      <c r="K19" s="18" t="n">
        <f aca="false">Inputs!$E$18+Inputs!$E$19*(K$5-1)</f>
        <v>2</v>
      </c>
      <c r="L19" s="18" t="n">
        <f aca="false">Inputs!$E$18+Inputs!$E$19*(L$5-1)</f>
        <v>2</v>
      </c>
      <c r="M19" s="18" t="n">
        <f aca="false">Inputs!$E$18+Inputs!$E$19*(M$5-1)</f>
        <v>2</v>
      </c>
      <c r="N19" s="18" t="n">
        <f aca="false">Inputs!$E$18+Inputs!$E$19*(N$5-1)</f>
        <v>2</v>
      </c>
      <c r="O19" s="18" t="n">
        <f aca="false">Inputs!$E$18+Inputs!$E$19*(O$5-1)</f>
        <v>3</v>
      </c>
      <c r="P19" s="18" t="n">
        <f aca="false">Inputs!$E$18+Inputs!$E$19*(P$5-1)</f>
        <v>3</v>
      </c>
      <c r="Q19" s="18" t="n">
        <f aca="false">Inputs!$E$18+Inputs!$E$19*(Q$5-1)</f>
        <v>3</v>
      </c>
      <c r="R19" s="18" t="n">
        <f aca="false">Inputs!$E$18+Inputs!$E$19*(R$5-1)</f>
        <v>3</v>
      </c>
      <c r="S19" s="18" t="n">
        <f aca="false">Inputs!$E$18+Inputs!$E$19*(S$5-1)</f>
        <v>3</v>
      </c>
      <c r="T19" s="18" t="n">
        <f aca="false">Inputs!$E$18+Inputs!$E$19*(T$5-1)</f>
        <v>3</v>
      </c>
      <c r="U19" s="18" t="n">
        <f aca="false">Inputs!$E$18+Inputs!$E$19*(U$5-1)</f>
        <v>3</v>
      </c>
      <c r="V19" s="18" t="n">
        <f aca="false">Inputs!$E$18+Inputs!$E$19*(V$5-1)</f>
        <v>3</v>
      </c>
      <c r="W19" s="18" t="n">
        <f aca="false">Inputs!$E$18+Inputs!$E$19*(W$5-1)</f>
        <v>3</v>
      </c>
      <c r="X19" s="18" t="n">
        <f aca="false">Inputs!$E$18+Inputs!$E$19*(X$5-1)</f>
        <v>3</v>
      </c>
      <c r="Y19" s="18" t="n">
        <f aca="false">Inputs!$E$18+Inputs!$E$19*(Y$5-1)</f>
        <v>3</v>
      </c>
      <c r="Z19" s="18" t="n">
        <f aca="false">Inputs!$E$18+Inputs!$E$19*(Z$5-1)</f>
        <v>3</v>
      </c>
      <c r="AA19" s="18" t="n">
        <f aca="false">Inputs!$E$18+Inputs!$E$19*(AA$5-1)</f>
        <v>4</v>
      </c>
      <c r="AB19" s="18" t="n">
        <f aca="false">Inputs!$E$18+Inputs!$E$19*(AB$5-1)</f>
        <v>4</v>
      </c>
      <c r="AC19" s="18" t="n">
        <f aca="false">Inputs!$E$18+Inputs!$E$19*(AC$5-1)</f>
        <v>4</v>
      </c>
      <c r="AD19" s="18" t="n">
        <f aca="false">Inputs!$E$18+Inputs!$E$19*(AD$5-1)</f>
        <v>4</v>
      </c>
      <c r="AE19" s="18" t="n">
        <f aca="false">Inputs!$E$18+Inputs!$E$19*(AE$5-1)</f>
        <v>4</v>
      </c>
      <c r="AF19" s="18" t="n">
        <f aca="false">Inputs!$E$18+Inputs!$E$19*(AF$5-1)</f>
        <v>4</v>
      </c>
      <c r="AG19" s="18" t="n">
        <f aca="false">Inputs!$E$18+Inputs!$E$19*(AG$5-1)</f>
        <v>4</v>
      </c>
      <c r="AH19" s="18" t="n">
        <f aca="false">Inputs!$E$18+Inputs!$E$19*(AH$5-1)</f>
        <v>4</v>
      </c>
      <c r="AI19" s="18" t="n">
        <f aca="false">Inputs!$E$18+Inputs!$E$19*(AI$5-1)</f>
        <v>4</v>
      </c>
      <c r="AJ19" s="18" t="n">
        <f aca="false">Inputs!$E$18+Inputs!$E$19*(AJ$5-1)</f>
        <v>4</v>
      </c>
      <c r="AK19" s="18" t="n">
        <f aca="false">Inputs!$E$18+Inputs!$E$19*(AK$5-1)</f>
        <v>4</v>
      </c>
      <c r="AL19" s="18" t="n">
        <f aca="false">Inputs!$E$18+Inputs!$E$19*(AL$5-1)</f>
        <v>4</v>
      </c>
    </row>
    <row r="20" customFormat="false" ht="15" hidden="false" customHeight="false" outlineLevel="0" collapsed="false">
      <c r="A20" s="4" t="s">
        <v>31</v>
      </c>
      <c r="C20" s="15" t="n">
        <f aca="false">C19*Inputs!$E$20*Inputs!$E$21*(1+Inputs!$E$22)^(C$5-1)/12*1*C8</f>
        <v>88125</v>
      </c>
      <c r="D20" s="15" t="n">
        <f aca="false">D19*Inputs!$E$20*Inputs!$E$21*(1+Inputs!$E$22)^(D$5-1)/12*1*D8</f>
        <v>88125</v>
      </c>
      <c r="E20" s="15" t="n">
        <f aca="false">E19*Inputs!$E$20*Inputs!$E$21*(1+Inputs!$E$22)^(E$5-1)/12*1*E8</f>
        <v>88125</v>
      </c>
      <c r="F20" s="15" t="n">
        <f aca="false">F19*Inputs!$E$20*Inputs!$E$21*(1+Inputs!$E$22)^(F$5-1)/12*1*F8</f>
        <v>88125</v>
      </c>
      <c r="G20" s="15" t="n">
        <f aca="false">G19*Inputs!$E$20*Inputs!$E$21*(1+Inputs!$E$22)^(G$5-1)/12*1*G8</f>
        <v>88125</v>
      </c>
      <c r="H20" s="15" t="n">
        <f aca="false">H19*Inputs!$E$20*Inputs!$E$21*(1+Inputs!$E$22)^(H$5-1)/12*1*H8</f>
        <v>88125</v>
      </c>
      <c r="I20" s="15" t="n">
        <f aca="false">I19*Inputs!$E$20*Inputs!$E$21*(1+Inputs!$E$22)^(I$5-1)/12*1*I8</f>
        <v>88125</v>
      </c>
      <c r="J20" s="15" t="n">
        <f aca="false">J19*Inputs!$E$20*Inputs!$E$21*(1+Inputs!$E$22)^(J$5-1)/12*1*J8</f>
        <v>88125</v>
      </c>
      <c r="K20" s="15" t="n">
        <f aca="false">K19*Inputs!$E$20*Inputs!$E$21*(1+Inputs!$E$22)^(K$5-1)/12*1*K8</f>
        <v>88125</v>
      </c>
      <c r="L20" s="15" t="n">
        <f aca="false">L19*Inputs!$E$20*Inputs!$E$21*(1+Inputs!$E$22)^(L$5-1)/12*1*L8</f>
        <v>88125</v>
      </c>
      <c r="M20" s="15" t="n">
        <f aca="false">M19*Inputs!$E$20*Inputs!$E$21*(1+Inputs!$E$22)^(M$5-1)/12*1*M8</f>
        <v>121875</v>
      </c>
      <c r="N20" s="15" t="n">
        <f aca="false">N19*Inputs!$E$20*Inputs!$E$21*(1+Inputs!$E$22)^(N$5-1)/12*1*N8</f>
        <v>121875</v>
      </c>
      <c r="O20" s="15" t="n">
        <f aca="false">O19*Inputs!$E$20*Inputs!$E$21*(1+Inputs!$E$22)^(O$5-1)/12*1*O8</f>
        <v>134831.25</v>
      </c>
      <c r="P20" s="15" t="n">
        <f aca="false">P19*Inputs!$E$20*Inputs!$E$21*(1+Inputs!$E$22)^(P$5-1)/12*1*P8</f>
        <v>134831.25</v>
      </c>
      <c r="Q20" s="15" t="n">
        <f aca="false">Q19*Inputs!$E$20*Inputs!$E$21*(1+Inputs!$E$22)^(Q$5-1)/12*1*Q8</f>
        <v>134831.25</v>
      </c>
      <c r="R20" s="15" t="n">
        <f aca="false">R19*Inputs!$E$20*Inputs!$E$21*(1+Inputs!$E$22)^(R$5-1)/12*1*R8</f>
        <v>134831.25</v>
      </c>
      <c r="S20" s="15" t="n">
        <f aca="false">S19*Inputs!$E$20*Inputs!$E$21*(1+Inputs!$E$22)^(S$5-1)/12*1*S8</f>
        <v>134831.25</v>
      </c>
      <c r="T20" s="15" t="n">
        <f aca="false">T19*Inputs!$E$20*Inputs!$E$21*(1+Inputs!$E$22)^(T$5-1)/12*1*T8</f>
        <v>134831.25</v>
      </c>
      <c r="U20" s="15" t="n">
        <f aca="false">U19*Inputs!$E$20*Inputs!$E$21*(1+Inputs!$E$22)^(U$5-1)/12*1*U8</f>
        <v>134831.25</v>
      </c>
      <c r="V20" s="15" t="n">
        <f aca="false">V19*Inputs!$E$20*Inputs!$E$21*(1+Inputs!$E$22)^(V$5-1)/12*1*V8</f>
        <v>134831.25</v>
      </c>
      <c r="W20" s="15" t="n">
        <f aca="false">W19*Inputs!$E$20*Inputs!$E$21*(1+Inputs!$E$22)^(W$5-1)/12*1*W8</f>
        <v>134831.25</v>
      </c>
      <c r="X20" s="15" t="n">
        <f aca="false">X19*Inputs!$E$20*Inputs!$E$21*(1+Inputs!$E$22)^(X$5-1)/12*1*X8</f>
        <v>134831.25</v>
      </c>
      <c r="Y20" s="15" t="n">
        <f aca="false">Y19*Inputs!$E$20*Inputs!$E$21*(1+Inputs!$E$22)^(Y$5-1)/12*1*Y8</f>
        <v>186468.75</v>
      </c>
      <c r="Z20" s="15" t="n">
        <f aca="false">Z19*Inputs!$E$20*Inputs!$E$21*(1+Inputs!$E$22)^(Z$5-1)/12*1*Z8</f>
        <v>186468.75</v>
      </c>
      <c r="AA20" s="15" t="n">
        <f aca="false">AA19*Inputs!$E$20*Inputs!$E$21*(1+Inputs!$E$22)^(AA$5-1)/12*1*AA8</f>
        <v>183370.5</v>
      </c>
      <c r="AB20" s="15" t="n">
        <f aca="false">AB19*Inputs!$E$20*Inputs!$E$21*(1+Inputs!$E$22)^(AB$5-1)/12*1*AB8</f>
        <v>183370.5</v>
      </c>
      <c r="AC20" s="15" t="n">
        <f aca="false">AC19*Inputs!$E$20*Inputs!$E$21*(1+Inputs!$E$22)^(AC$5-1)/12*1*AC8</f>
        <v>183370.5</v>
      </c>
      <c r="AD20" s="15" t="n">
        <f aca="false">AD19*Inputs!$E$20*Inputs!$E$21*(1+Inputs!$E$22)^(AD$5-1)/12*1*AD8</f>
        <v>183370.5</v>
      </c>
      <c r="AE20" s="15" t="n">
        <f aca="false">AE19*Inputs!$E$20*Inputs!$E$21*(1+Inputs!$E$22)^(AE$5-1)/12*1*AE8</f>
        <v>183370.5</v>
      </c>
      <c r="AF20" s="15" t="n">
        <f aca="false">AF19*Inputs!$E$20*Inputs!$E$21*(1+Inputs!$E$22)^(AF$5-1)/12*1*AF8</f>
        <v>183370.5</v>
      </c>
      <c r="AG20" s="15" t="n">
        <f aca="false">AG19*Inputs!$E$20*Inputs!$E$21*(1+Inputs!$E$22)^(AG$5-1)/12*1*AG8</f>
        <v>183370.5</v>
      </c>
      <c r="AH20" s="15" t="n">
        <f aca="false">AH19*Inputs!$E$20*Inputs!$E$21*(1+Inputs!$E$22)^(AH$5-1)/12*1*AH8</f>
        <v>183370.5</v>
      </c>
      <c r="AI20" s="15" t="n">
        <f aca="false">AI19*Inputs!$E$20*Inputs!$E$21*(1+Inputs!$E$22)^(AI$5-1)/12*1*AI8</f>
        <v>183370.5</v>
      </c>
      <c r="AJ20" s="15" t="n">
        <f aca="false">AJ19*Inputs!$E$20*Inputs!$E$21*(1+Inputs!$E$22)^(AJ$5-1)/12*1*AJ8</f>
        <v>183370.5</v>
      </c>
      <c r="AK20" s="15" t="n">
        <f aca="false">AK19*Inputs!$E$20*Inputs!$E$21*(1+Inputs!$E$22)^(AK$5-1)/12*1*AK8</f>
        <v>253597.5</v>
      </c>
      <c r="AL20" s="15" t="n">
        <f aca="false">AL19*Inputs!$E$20*Inputs!$E$21*(1+Inputs!$E$22)^(AL$5-1)/12*1*AL8</f>
        <v>253597.5</v>
      </c>
    </row>
    <row r="22" customFormat="false" ht="15" hidden="false" customHeight="false" outlineLevel="0" collapsed="false">
      <c r="A22" s="7" t="s">
        <v>169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customFormat="false" ht="15" hidden="false" customHeight="false" outlineLevel="0" collapsed="false">
      <c r="A23" s="4" t="s">
        <v>170</v>
      </c>
      <c r="C23" s="37" t="n">
        <f aca="false">C16+C20</f>
        <v>492057.857142857</v>
      </c>
      <c r="D23" s="37" t="n">
        <f aca="false">D16+D20</f>
        <v>492057.857142857</v>
      </c>
      <c r="E23" s="37" t="n">
        <f aca="false">E16+E20</f>
        <v>492057.857142857</v>
      </c>
      <c r="F23" s="37" t="n">
        <f aca="false">F16+F20</f>
        <v>492057.857142857</v>
      </c>
      <c r="G23" s="37" t="n">
        <f aca="false">G16+G20</f>
        <v>492057.857142857</v>
      </c>
      <c r="H23" s="37" t="n">
        <f aca="false">H16+H20</f>
        <v>492057.857142857</v>
      </c>
      <c r="I23" s="37" t="n">
        <f aca="false">I16+I20</f>
        <v>492057.857142857</v>
      </c>
      <c r="J23" s="37" t="n">
        <f aca="false">J16+J20</f>
        <v>492057.857142857</v>
      </c>
      <c r="K23" s="37" t="n">
        <f aca="false">K16+K20</f>
        <v>492057.857142857</v>
      </c>
      <c r="L23" s="37" t="n">
        <f aca="false">L16+L20</f>
        <v>492057.857142857</v>
      </c>
      <c r="M23" s="37" t="n">
        <f aca="false">M16+M20</f>
        <v>603567.857142857</v>
      </c>
      <c r="N23" s="37" t="n">
        <f aca="false">N16+N20</f>
        <v>603567.857142857</v>
      </c>
      <c r="O23" s="37" t="n">
        <f aca="false">O16+O20</f>
        <v>639600.107142857</v>
      </c>
      <c r="P23" s="37" t="n">
        <f aca="false">P16+P20</f>
        <v>639600.107142857</v>
      </c>
      <c r="Q23" s="37" t="n">
        <f aca="false">Q16+Q20</f>
        <v>639600.107142857</v>
      </c>
      <c r="R23" s="37" t="n">
        <f aca="false">R16+R20</f>
        <v>639600.107142857</v>
      </c>
      <c r="S23" s="37" t="n">
        <f aca="false">S16+S20</f>
        <v>639600.107142857</v>
      </c>
      <c r="T23" s="37" t="n">
        <f aca="false">T16+T20</f>
        <v>639600.107142857</v>
      </c>
      <c r="U23" s="37" t="n">
        <f aca="false">U16+U20</f>
        <v>639600.107142857</v>
      </c>
      <c r="V23" s="37" t="n">
        <f aca="false">V16+V20</f>
        <v>639600.107142857</v>
      </c>
      <c r="W23" s="37" t="n">
        <f aca="false">W16+W20</f>
        <v>639600.107142857</v>
      </c>
      <c r="X23" s="37" t="n">
        <f aca="false">X16+X20</f>
        <v>639600.107142857</v>
      </c>
      <c r="Y23" s="37" t="n">
        <f aca="false">Y16+Y20</f>
        <v>790381.607142857</v>
      </c>
      <c r="Z23" s="37" t="n">
        <f aca="false">Z16+Z20</f>
        <v>790381.607142857</v>
      </c>
      <c r="AA23" s="37" t="n">
        <f aca="false">AA16+AA20</f>
        <v>814410.257142857</v>
      </c>
      <c r="AB23" s="37" t="n">
        <f aca="false">AB16+AB20</f>
        <v>814410.257142857</v>
      </c>
      <c r="AC23" s="37" t="n">
        <f aca="false">AC16+AC20</f>
        <v>814410.257142857</v>
      </c>
      <c r="AD23" s="37" t="n">
        <f aca="false">AD16+AD20</f>
        <v>814410.257142857</v>
      </c>
      <c r="AE23" s="37" t="n">
        <f aca="false">AE16+AE20</f>
        <v>814410.257142857</v>
      </c>
      <c r="AF23" s="37" t="n">
        <f aca="false">AF16+AF20</f>
        <v>814410.257142857</v>
      </c>
      <c r="AG23" s="37" t="n">
        <f aca="false">AG16+AG20</f>
        <v>814410.257142857</v>
      </c>
      <c r="AH23" s="37" t="n">
        <f aca="false">AH16+AH20</f>
        <v>814410.257142857</v>
      </c>
      <c r="AI23" s="37" t="n">
        <f aca="false">AI16+AI20</f>
        <v>814410.257142857</v>
      </c>
      <c r="AJ23" s="37" t="n">
        <f aca="false">AJ16+AJ20</f>
        <v>814410.257142857</v>
      </c>
      <c r="AK23" s="37" t="n">
        <f aca="false">AK16+AK20</f>
        <v>1011045.85714286</v>
      </c>
      <c r="AL23" s="37" t="n">
        <f aca="false">AL16+AL20</f>
        <v>1011045.85714286</v>
      </c>
    </row>
    <row r="24" customFormat="false" ht="15" hidden="false" customHeight="false" outlineLevel="0" collapsed="false">
      <c r="A24" s="11" t="s">
        <v>171</v>
      </c>
      <c r="C24" s="21" t="n">
        <f aca="false">-C23*Inputs!$E$29</f>
        <v>-49205.7857142857</v>
      </c>
      <c r="D24" s="21" t="n">
        <f aca="false">-D23*Inputs!$E$29</f>
        <v>-49205.7857142857</v>
      </c>
      <c r="E24" s="21" t="n">
        <f aca="false">-E23*Inputs!$E$29</f>
        <v>-49205.7857142857</v>
      </c>
      <c r="F24" s="21" t="n">
        <f aca="false">-F23*Inputs!$E$29</f>
        <v>-49205.7857142857</v>
      </c>
      <c r="G24" s="21" t="n">
        <f aca="false">-G23*Inputs!$E$29</f>
        <v>-49205.7857142857</v>
      </c>
      <c r="H24" s="21" t="n">
        <f aca="false">-H23*Inputs!$E$29</f>
        <v>-49205.7857142857</v>
      </c>
      <c r="I24" s="21" t="n">
        <f aca="false">-I23*Inputs!$E$29</f>
        <v>-49205.7857142857</v>
      </c>
      <c r="J24" s="21" t="n">
        <f aca="false">-J23*Inputs!$E$29</f>
        <v>-49205.7857142857</v>
      </c>
      <c r="K24" s="21" t="n">
        <f aca="false">-K23*Inputs!$E$29</f>
        <v>-49205.7857142857</v>
      </c>
      <c r="L24" s="21" t="n">
        <f aca="false">-L23*Inputs!$E$29</f>
        <v>-49205.7857142857</v>
      </c>
      <c r="M24" s="21" t="n">
        <f aca="false">-M23*Inputs!$E$29</f>
        <v>-60356.7857142857</v>
      </c>
      <c r="N24" s="21" t="n">
        <f aca="false">-N23*Inputs!$E$29</f>
        <v>-60356.7857142857</v>
      </c>
      <c r="O24" s="21" t="n">
        <f aca="false">-O23*Inputs!$E$29</f>
        <v>-63960.0107142857</v>
      </c>
      <c r="P24" s="21" t="n">
        <f aca="false">-P23*Inputs!$E$29</f>
        <v>-63960.0107142857</v>
      </c>
      <c r="Q24" s="21" t="n">
        <f aca="false">-Q23*Inputs!$E$29</f>
        <v>-63960.0107142857</v>
      </c>
      <c r="R24" s="21" t="n">
        <f aca="false">-R23*Inputs!$E$29</f>
        <v>-63960.0107142857</v>
      </c>
      <c r="S24" s="21" t="n">
        <f aca="false">-S23*Inputs!$E$29</f>
        <v>-63960.0107142857</v>
      </c>
      <c r="T24" s="21" t="n">
        <f aca="false">-T23*Inputs!$E$29</f>
        <v>-63960.0107142857</v>
      </c>
      <c r="U24" s="21" t="n">
        <f aca="false">-U23*Inputs!$E$29</f>
        <v>-63960.0107142857</v>
      </c>
      <c r="V24" s="21" t="n">
        <f aca="false">-V23*Inputs!$E$29</f>
        <v>-63960.0107142857</v>
      </c>
      <c r="W24" s="21" t="n">
        <f aca="false">-W23*Inputs!$E$29</f>
        <v>-63960.0107142857</v>
      </c>
      <c r="X24" s="21" t="n">
        <f aca="false">-X23*Inputs!$E$29</f>
        <v>-63960.0107142857</v>
      </c>
      <c r="Y24" s="21" t="n">
        <f aca="false">-Y23*Inputs!$E$29</f>
        <v>-79038.1607142857</v>
      </c>
      <c r="Z24" s="21" t="n">
        <f aca="false">-Z23*Inputs!$E$29</f>
        <v>-79038.1607142857</v>
      </c>
      <c r="AA24" s="21" t="n">
        <f aca="false">-AA23*Inputs!$E$29</f>
        <v>-81441.0257142857</v>
      </c>
      <c r="AB24" s="21" t="n">
        <f aca="false">-AB23*Inputs!$E$29</f>
        <v>-81441.0257142857</v>
      </c>
      <c r="AC24" s="21" t="n">
        <f aca="false">-AC23*Inputs!$E$29</f>
        <v>-81441.0257142857</v>
      </c>
      <c r="AD24" s="21" t="n">
        <f aca="false">-AD23*Inputs!$E$29</f>
        <v>-81441.0257142857</v>
      </c>
      <c r="AE24" s="21" t="n">
        <f aca="false">-AE23*Inputs!$E$29</f>
        <v>-81441.0257142857</v>
      </c>
      <c r="AF24" s="21" t="n">
        <f aca="false">-AF23*Inputs!$E$29</f>
        <v>-81441.0257142857</v>
      </c>
      <c r="AG24" s="21" t="n">
        <f aca="false">-AG23*Inputs!$E$29</f>
        <v>-81441.0257142857</v>
      </c>
      <c r="AH24" s="21" t="n">
        <f aca="false">-AH23*Inputs!$E$29</f>
        <v>-81441.0257142857</v>
      </c>
      <c r="AI24" s="21" t="n">
        <f aca="false">-AI23*Inputs!$E$29</f>
        <v>-81441.0257142857</v>
      </c>
      <c r="AJ24" s="21" t="n">
        <f aca="false">-AJ23*Inputs!$E$29</f>
        <v>-81441.0257142857</v>
      </c>
      <c r="AK24" s="21" t="n">
        <f aca="false">-AK23*Inputs!$E$29</f>
        <v>-101104.585714286</v>
      </c>
      <c r="AL24" s="21" t="n">
        <f aca="false">-AL23*Inputs!$E$29</f>
        <v>-101104.585714286</v>
      </c>
    </row>
    <row r="25" customFormat="false" ht="15" hidden="false" customHeight="false" outlineLevel="0" collapsed="false">
      <c r="A25" s="4" t="s">
        <v>32</v>
      </c>
      <c r="C25" s="37" t="n">
        <f aca="false">C23+C24</f>
        <v>442852.071428571</v>
      </c>
      <c r="D25" s="37" t="n">
        <f aca="false">D23+D24</f>
        <v>442852.071428571</v>
      </c>
      <c r="E25" s="37" t="n">
        <f aca="false">E23+E24</f>
        <v>442852.071428571</v>
      </c>
      <c r="F25" s="37" t="n">
        <f aca="false">F23+F24</f>
        <v>442852.071428571</v>
      </c>
      <c r="G25" s="37" t="n">
        <f aca="false">G23+G24</f>
        <v>442852.071428571</v>
      </c>
      <c r="H25" s="37" t="n">
        <f aca="false">H23+H24</f>
        <v>442852.071428571</v>
      </c>
      <c r="I25" s="37" t="n">
        <f aca="false">I23+I24</f>
        <v>442852.071428571</v>
      </c>
      <c r="J25" s="37" t="n">
        <f aca="false">J23+J24</f>
        <v>442852.071428571</v>
      </c>
      <c r="K25" s="37" t="n">
        <f aca="false">K23+K24</f>
        <v>442852.071428571</v>
      </c>
      <c r="L25" s="37" t="n">
        <f aca="false">L23+L24</f>
        <v>442852.071428571</v>
      </c>
      <c r="M25" s="37" t="n">
        <f aca="false">M23+M24</f>
        <v>543211.071428572</v>
      </c>
      <c r="N25" s="37" t="n">
        <f aca="false">N23+N24</f>
        <v>543211.071428572</v>
      </c>
      <c r="O25" s="37" t="n">
        <f aca="false">O23+O24</f>
        <v>575640.096428572</v>
      </c>
      <c r="P25" s="37" t="n">
        <f aca="false">P23+P24</f>
        <v>575640.096428572</v>
      </c>
      <c r="Q25" s="37" t="n">
        <f aca="false">Q23+Q24</f>
        <v>575640.096428572</v>
      </c>
      <c r="R25" s="37" t="n">
        <f aca="false">R23+R24</f>
        <v>575640.096428572</v>
      </c>
      <c r="S25" s="37" t="n">
        <f aca="false">S23+S24</f>
        <v>575640.096428572</v>
      </c>
      <c r="T25" s="37" t="n">
        <f aca="false">T23+T24</f>
        <v>575640.096428572</v>
      </c>
      <c r="U25" s="37" t="n">
        <f aca="false">U23+U24</f>
        <v>575640.096428572</v>
      </c>
      <c r="V25" s="37" t="n">
        <f aca="false">V23+V24</f>
        <v>575640.096428572</v>
      </c>
      <c r="W25" s="37" t="n">
        <f aca="false">W23+W24</f>
        <v>575640.096428572</v>
      </c>
      <c r="X25" s="37" t="n">
        <f aca="false">X23+X24</f>
        <v>575640.096428572</v>
      </c>
      <c r="Y25" s="37" t="n">
        <f aca="false">Y23+Y24</f>
        <v>711343.446428572</v>
      </c>
      <c r="Z25" s="37" t="n">
        <f aca="false">Z23+Z24</f>
        <v>711343.446428572</v>
      </c>
      <c r="AA25" s="37" t="n">
        <f aca="false">AA23+AA24</f>
        <v>732969.231428572</v>
      </c>
      <c r="AB25" s="37" t="n">
        <f aca="false">AB23+AB24</f>
        <v>732969.231428572</v>
      </c>
      <c r="AC25" s="37" t="n">
        <f aca="false">AC23+AC24</f>
        <v>732969.231428572</v>
      </c>
      <c r="AD25" s="37" t="n">
        <f aca="false">AD23+AD24</f>
        <v>732969.231428572</v>
      </c>
      <c r="AE25" s="37" t="n">
        <f aca="false">AE23+AE24</f>
        <v>732969.231428572</v>
      </c>
      <c r="AF25" s="37" t="n">
        <f aca="false">AF23+AF24</f>
        <v>732969.231428572</v>
      </c>
      <c r="AG25" s="37" t="n">
        <f aca="false">AG23+AG24</f>
        <v>732969.231428572</v>
      </c>
      <c r="AH25" s="37" t="n">
        <f aca="false">AH23+AH24</f>
        <v>732969.231428572</v>
      </c>
      <c r="AI25" s="37" t="n">
        <f aca="false">AI23+AI24</f>
        <v>732969.231428572</v>
      </c>
      <c r="AJ25" s="37" t="n">
        <f aca="false">AJ23+AJ24</f>
        <v>732969.231428572</v>
      </c>
      <c r="AK25" s="37" t="n">
        <f aca="false">AK23+AK24</f>
        <v>909941.271428571</v>
      </c>
      <c r="AL25" s="37" t="n">
        <f aca="false">AL23+AL24</f>
        <v>909941.271428571</v>
      </c>
    </row>
    <row r="26" customFormat="false" ht="15" hidden="false" customHeight="false" outlineLevel="0" collapsed="false">
      <c r="A26" s="11" t="s">
        <v>35</v>
      </c>
      <c r="C26" s="21" t="n">
        <f aca="false">-C25*Inputs!$E$30</f>
        <v>-185997.87</v>
      </c>
      <c r="D26" s="21" t="n">
        <f aca="false">-D25*Inputs!$E$30</f>
        <v>-185997.87</v>
      </c>
      <c r="E26" s="21" t="n">
        <f aca="false">-E25*Inputs!$E$30</f>
        <v>-185997.87</v>
      </c>
      <c r="F26" s="21" t="n">
        <f aca="false">-F25*Inputs!$E$30</f>
        <v>-185997.87</v>
      </c>
      <c r="G26" s="21" t="n">
        <f aca="false">-G25*Inputs!$E$30</f>
        <v>-185997.87</v>
      </c>
      <c r="H26" s="21" t="n">
        <f aca="false">-H25*Inputs!$E$30</f>
        <v>-185997.87</v>
      </c>
      <c r="I26" s="21" t="n">
        <f aca="false">-I25*Inputs!$E$30</f>
        <v>-185997.87</v>
      </c>
      <c r="J26" s="21" t="n">
        <f aca="false">-J25*Inputs!$E$30</f>
        <v>-185997.87</v>
      </c>
      <c r="K26" s="21" t="n">
        <f aca="false">-K25*Inputs!$E$30</f>
        <v>-185997.87</v>
      </c>
      <c r="L26" s="21" t="n">
        <f aca="false">-L25*Inputs!$E$30</f>
        <v>-185997.87</v>
      </c>
      <c r="M26" s="21" t="n">
        <f aca="false">-M25*Inputs!$E$30</f>
        <v>-228148.65</v>
      </c>
      <c r="N26" s="21" t="n">
        <f aca="false">-N25*Inputs!$E$30</f>
        <v>-228148.65</v>
      </c>
      <c r="O26" s="21" t="n">
        <f aca="false">-O25*Inputs!$E$30</f>
        <v>-241768.8405</v>
      </c>
      <c r="P26" s="21" t="n">
        <f aca="false">-P25*Inputs!$E$30</f>
        <v>-241768.8405</v>
      </c>
      <c r="Q26" s="21" t="n">
        <f aca="false">-Q25*Inputs!$E$30</f>
        <v>-241768.8405</v>
      </c>
      <c r="R26" s="21" t="n">
        <f aca="false">-R25*Inputs!$E$30</f>
        <v>-241768.8405</v>
      </c>
      <c r="S26" s="21" t="n">
        <f aca="false">-S25*Inputs!$E$30</f>
        <v>-241768.8405</v>
      </c>
      <c r="T26" s="21" t="n">
        <f aca="false">-T25*Inputs!$E$30</f>
        <v>-241768.8405</v>
      </c>
      <c r="U26" s="21" t="n">
        <f aca="false">-U25*Inputs!$E$30</f>
        <v>-241768.8405</v>
      </c>
      <c r="V26" s="21" t="n">
        <f aca="false">-V25*Inputs!$E$30</f>
        <v>-241768.8405</v>
      </c>
      <c r="W26" s="21" t="n">
        <f aca="false">-W25*Inputs!$E$30</f>
        <v>-241768.8405</v>
      </c>
      <c r="X26" s="21" t="n">
        <f aca="false">-X25*Inputs!$E$30</f>
        <v>-241768.8405</v>
      </c>
      <c r="Y26" s="21" t="n">
        <f aca="false">-Y25*Inputs!$E$30</f>
        <v>-298764.2475</v>
      </c>
      <c r="Z26" s="21" t="n">
        <f aca="false">-Z25*Inputs!$E$30</f>
        <v>-298764.2475</v>
      </c>
      <c r="AA26" s="21" t="n">
        <f aca="false">-AA25*Inputs!$E$30</f>
        <v>-307847.0772</v>
      </c>
      <c r="AB26" s="21" t="n">
        <f aca="false">-AB25*Inputs!$E$30</f>
        <v>-307847.0772</v>
      </c>
      <c r="AC26" s="21" t="n">
        <f aca="false">-AC25*Inputs!$E$30</f>
        <v>-307847.0772</v>
      </c>
      <c r="AD26" s="21" t="n">
        <f aca="false">-AD25*Inputs!$E$30</f>
        <v>-307847.0772</v>
      </c>
      <c r="AE26" s="21" t="n">
        <f aca="false">-AE25*Inputs!$E$30</f>
        <v>-307847.0772</v>
      </c>
      <c r="AF26" s="21" t="n">
        <f aca="false">-AF25*Inputs!$E$30</f>
        <v>-307847.0772</v>
      </c>
      <c r="AG26" s="21" t="n">
        <f aca="false">-AG25*Inputs!$E$30</f>
        <v>-307847.0772</v>
      </c>
      <c r="AH26" s="21" t="n">
        <f aca="false">-AH25*Inputs!$E$30</f>
        <v>-307847.0772</v>
      </c>
      <c r="AI26" s="21" t="n">
        <f aca="false">-AI25*Inputs!$E$30</f>
        <v>-307847.0772</v>
      </c>
      <c r="AJ26" s="21" t="n">
        <f aca="false">-AJ25*Inputs!$E$30</f>
        <v>-307847.0772</v>
      </c>
      <c r="AK26" s="21" t="n">
        <f aca="false">-AK25*Inputs!$E$30</f>
        <v>-382175.334</v>
      </c>
      <c r="AL26" s="21" t="n">
        <f aca="false">-AL25*Inputs!$E$30</f>
        <v>-382175.334</v>
      </c>
    </row>
    <row r="27" customFormat="false" ht="15" hidden="false" customHeight="false" outlineLevel="0" collapsed="false">
      <c r="A27" s="4" t="s">
        <v>8</v>
      </c>
      <c r="C27" s="37" t="n">
        <f aca="false">C25+C26</f>
        <v>256854.201428571</v>
      </c>
      <c r="D27" s="37" t="n">
        <f aca="false">D25+D26</f>
        <v>256854.201428571</v>
      </c>
      <c r="E27" s="37" t="n">
        <f aca="false">E25+E26</f>
        <v>256854.201428571</v>
      </c>
      <c r="F27" s="37" t="n">
        <f aca="false">F25+F26</f>
        <v>256854.201428571</v>
      </c>
      <c r="G27" s="37" t="n">
        <f aca="false">G25+G26</f>
        <v>256854.201428571</v>
      </c>
      <c r="H27" s="37" t="n">
        <f aca="false">H25+H26</f>
        <v>256854.201428571</v>
      </c>
      <c r="I27" s="37" t="n">
        <f aca="false">I25+I26</f>
        <v>256854.201428571</v>
      </c>
      <c r="J27" s="37" t="n">
        <f aca="false">J25+J26</f>
        <v>256854.201428571</v>
      </c>
      <c r="K27" s="37" t="n">
        <f aca="false">K25+K26</f>
        <v>256854.201428571</v>
      </c>
      <c r="L27" s="37" t="n">
        <f aca="false">L25+L26</f>
        <v>256854.201428571</v>
      </c>
      <c r="M27" s="37" t="n">
        <f aca="false">M25+M26</f>
        <v>315062.421428572</v>
      </c>
      <c r="N27" s="37" t="n">
        <f aca="false">N25+N26</f>
        <v>315062.421428572</v>
      </c>
      <c r="O27" s="37" t="n">
        <f aca="false">O25+O26</f>
        <v>333871.255928571</v>
      </c>
      <c r="P27" s="37" t="n">
        <f aca="false">P25+P26</f>
        <v>333871.255928571</v>
      </c>
      <c r="Q27" s="37" t="n">
        <f aca="false">Q25+Q26</f>
        <v>333871.255928571</v>
      </c>
      <c r="R27" s="37" t="n">
        <f aca="false">R25+R26</f>
        <v>333871.255928571</v>
      </c>
      <c r="S27" s="37" t="n">
        <f aca="false">S25+S26</f>
        <v>333871.255928571</v>
      </c>
      <c r="T27" s="37" t="n">
        <f aca="false">T25+T26</f>
        <v>333871.255928571</v>
      </c>
      <c r="U27" s="37" t="n">
        <f aca="false">U25+U26</f>
        <v>333871.255928571</v>
      </c>
      <c r="V27" s="37" t="n">
        <f aca="false">V25+V26</f>
        <v>333871.255928571</v>
      </c>
      <c r="W27" s="37" t="n">
        <f aca="false">W25+W26</f>
        <v>333871.255928571</v>
      </c>
      <c r="X27" s="37" t="n">
        <f aca="false">X25+X26</f>
        <v>333871.255928571</v>
      </c>
      <c r="Y27" s="37" t="n">
        <f aca="false">Y25+Y26</f>
        <v>412579.198928572</v>
      </c>
      <c r="Z27" s="37" t="n">
        <f aca="false">Z25+Z26</f>
        <v>412579.198928572</v>
      </c>
      <c r="AA27" s="37" t="n">
        <f aca="false">AA25+AA26</f>
        <v>425122.154228572</v>
      </c>
      <c r="AB27" s="37" t="n">
        <f aca="false">AB25+AB26</f>
        <v>425122.154228572</v>
      </c>
      <c r="AC27" s="37" t="n">
        <f aca="false">AC25+AC26</f>
        <v>425122.154228572</v>
      </c>
      <c r="AD27" s="37" t="n">
        <f aca="false">AD25+AD26</f>
        <v>425122.154228572</v>
      </c>
      <c r="AE27" s="37" t="n">
        <f aca="false">AE25+AE26</f>
        <v>425122.154228572</v>
      </c>
      <c r="AF27" s="37" t="n">
        <f aca="false">AF25+AF26</f>
        <v>425122.154228572</v>
      </c>
      <c r="AG27" s="37" t="n">
        <f aca="false">AG25+AG26</f>
        <v>425122.154228572</v>
      </c>
      <c r="AH27" s="37" t="n">
        <f aca="false">AH25+AH26</f>
        <v>425122.154228572</v>
      </c>
      <c r="AI27" s="37" t="n">
        <f aca="false">AI25+AI26</f>
        <v>425122.154228572</v>
      </c>
      <c r="AJ27" s="37" t="n">
        <f aca="false">AJ25+AJ26</f>
        <v>425122.154228572</v>
      </c>
      <c r="AK27" s="37" t="n">
        <f aca="false">AK25+AK26</f>
        <v>527765.937428572</v>
      </c>
      <c r="AL27" s="37" t="n">
        <f aca="false">AL25+AL26</f>
        <v>527765.937428572</v>
      </c>
    </row>
    <row r="29" customFormat="false" ht="15" hidden="false" customHeight="false" outlineLevel="0" collapsed="false">
      <c r="A29" s="7" t="s">
        <v>172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customFormat="false" ht="15" hidden="false" customHeight="false" outlineLevel="0" collapsed="false">
      <c r="A30" s="11" t="s">
        <v>173</v>
      </c>
      <c r="C30" s="21" t="n">
        <f aca="false">-C14*Inputs!$E$31</f>
        <v>-43086.1714285714</v>
      </c>
      <c r="D30" s="21" t="n">
        <f aca="false">-D14*Inputs!$E$31</f>
        <v>-43086.1714285714</v>
      </c>
      <c r="E30" s="21" t="n">
        <f aca="false">-E14*Inputs!$E$31</f>
        <v>-43086.1714285714</v>
      </c>
      <c r="F30" s="21" t="n">
        <f aca="false">-F14*Inputs!$E$31</f>
        <v>-43086.1714285714</v>
      </c>
      <c r="G30" s="21" t="n">
        <f aca="false">-G14*Inputs!$E$31</f>
        <v>-43086.1714285714</v>
      </c>
      <c r="H30" s="21" t="n">
        <f aca="false">-H14*Inputs!$E$31</f>
        <v>-43086.1714285714</v>
      </c>
      <c r="I30" s="21" t="n">
        <f aca="false">-I14*Inputs!$E$31</f>
        <v>-43086.1714285714</v>
      </c>
      <c r="J30" s="21" t="n">
        <f aca="false">-J14*Inputs!$E$31</f>
        <v>-43086.1714285714</v>
      </c>
      <c r="K30" s="21" t="n">
        <f aca="false">-K14*Inputs!$E$31</f>
        <v>-43086.1714285714</v>
      </c>
      <c r="L30" s="21" t="n">
        <f aca="false">-L14*Inputs!$E$31</f>
        <v>-43086.1714285714</v>
      </c>
      <c r="M30" s="21" t="n">
        <f aca="false">-M14*Inputs!$E$31</f>
        <v>-51380.5714285714</v>
      </c>
      <c r="N30" s="21" t="n">
        <f aca="false">-N14*Inputs!$E$31</f>
        <v>-51380.5714285714</v>
      </c>
      <c r="O30" s="21" t="n">
        <f aca="false">-O14*Inputs!$E$31</f>
        <v>-52786.2857142857</v>
      </c>
      <c r="P30" s="21" t="n">
        <f aca="false">-P14*Inputs!$E$31</f>
        <v>-52786.2857142857</v>
      </c>
      <c r="Q30" s="21" t="n">
        <f aca="false">-Q14*Inputs!$E$31</f>
        <v>-52786.2857142857</v>
      </c>
      <c r="R30" s="21" t="n">
        <f aca="false">-R14*Inputs!$E$31</f>
        <v>-52786.2857142857</v>
      </c>
      <c r="S30" s="21" t="n">
        <f aca="false">-S14*Inputs!$E$31</f>
        <v>-52786.2857142857</v>
      </c>
      <c r="T30" s="21" t="n">
        <f aca="false">-T14*Inputs!$E$31</f>
        <v>-52786.2857142857</v>
      </c>
      <c r="U30" s="21" t="n">
        <f aca="false">-U14*Inputs!$E$31</f>
        <v>-52786.2857142857</v>
      </c>
      <c r="V30" s="21" t="n">
        <f aca="false">-V14*Inputs!$E$31</f>
        <v>-52786.2857142857</v>
      </c>
      <c r="W30" s="21" t="n">
        <f aca="false">-W14*Inputs!$E$31</f>
        <v>-52786.2857142857</v>
      </c>
      <c r="X30" s="21" t="n">
        <f aca="false">-X14*Inputs!$E$31</f>
        <v>-52786.2857142857</v>
      </c>
      <c r="Y30" s="21" t="n">
        <f aca="false">-Y14*Inputs!$E$31</f>
        <v>-63154.2857142857</v>
      </c>
      <c r="Z30" s="21" t="n">
        <f aca="false">-Z14*Inputs!$E$31</f>
        <v>-63154.2857142857</v>
      </c>
      <c r="AA30" s="21" t="n">
        <f aca="false">-AA14*Inputs!$E$31</f>
        <v>-64697.1428571429</v>
      </c>
      <c r="AB30" s="21" t="n">
        <f aca="false">-AB14*Inputs!$E$31</f>
        <v>-64697.1428571429</v>
      </c>
      <c r="AC30" s="21" t="n">
        <f aca="false">-AC14*Inputs!$E$31</f>
        <v>-64697.1428571429</v>
      </c>
      <c r="AD30" s="21" t="n">
        <f aca="false">-AD14*Inputs!$E$31</f>
        <v>-64697.1428571429</v>
      </c>
      <c r="AE30" s="21" t="n">
        <f aca="false">-AE14*Inputs!$E$31</f>
        <v>-64697.1428571429</v>
      </c>
      <c r="AF30" s="21" t="n">
        <f aca="false">-AF14*Inputs!$E$31</f>
        <v>-64697.1428571429</v>
      </c>
      <c r="AG30" s="21" t="n">
        <f aca="false">-AG14*Inputs!$E$31</f>
        <v>-64697.1428571429</v>
      </c>
      <c r="AH30" s="21" t="n">
        <f aca="false">-AH14*Inputs!$E$31</f>
        <v>-64697.1428571429</v>
      </c>
      <c r="AI30" s="21" t="n">
        <f aca="false">-AI14*Inputs!$E$31</f>
        <v>-64697.1428571429</v>
      </c>
      <c r="AJ30" s="21" t="n">
        <f aca="false">-AJ14*Inputs!$E$31</f>
        <v>-64697.1428571429</v>
      </c>
      <c r="AK30" s="21" t="n">
        <f aca="false">-AK14*Inputs!$E$31</f>
        <v>-77657.1428571429</v>
      </c>
      <c r="AL30" s="21" t="n">
        <f aca="false">-AL14*Inputs!$E$31</f>
        <v>-77657.1428571429</v>
      </c>
    </row>
    <row r="31" customFormat="false" ht="15" hidden="false" customHeight="false" outlineLevel="0" collapsed="false">
      <c r="A31" s="11" t="s">
        <v>174</v>
      </c>
      <c r="C31" s="21" t="n">
        <f aca="false">-C25*Inputs!$E$32</f>
        <v>-13285.5621428571</v>
      </c>
      <c r="D31" s="21" t="n">
        <f aca="false">-D25*Inputs!$E$32</f>
        <v>-13285.5621428571</v>
      </c>
      <c r="E31" s="21" t="n">
        <f aca="false">-E25*Inputs!$E$32</f>
        <v>-13285.5621428571</v>
      </c>
      <c r="F31" s="21" t="n">
        <f aca="false">-F25*Inputs!$E$32</f>
        <v>-13285.5621428571</v>
      </c>
      <c r="G31" s="21" t="n">
        <f aca="false">-G25*Inputs!$E$32</f>
        <v>-13285.5621428571</v>
      </c>
      <c r="H31" s="21" t="n">
        <f aca="false">-H25*Inputs!$E$32</f>
        <v>-13285.5621428571</v>
      </c>
      <c r="I31" s="21" t="n">
        <f aca="false">-I25*Inputs!$E$32</f>
        <v>-13285.5621428571</v>
      </c>
      <c r="J31" s="21" t="n">
        <f aca="false">-J25*Inputs!$E$32</f>
        <v>-13285.5621428571</v>
      </c>
      <c r="K31" s="21" t="n">
        <f aca="false">-K25*Inputs!$E$32</f>
        <v>-13285.5621428571</v>
      </c>
      <c r="L31" s="21" t="n">
        <f aca="false">-L25*Inputs!$E$32</f>
        <v>-13285.5621428571</v>
      </c>
      <c r="M31" s="21" t="n">
        <f aca="false">-M25*Inputs!$E$32</f>
        <v>-16296.3321428571</v>
      </c>
      <c r="N31" s="21" t="n">
        <f aca="false">-N25*Inputs!$E$32</f>
        <v>-16296.3321428571</v>
      </c>
      <c r="O31" s="21" t="n">
        <f aca="false">-O25*Inputs!$E$32</f>
        <v>-17269.2028928571</v>
      </c>
      <c r="P31" s="21" t="n">
        <f aca="false">-P25*Inputs!$E$32</f>
        <v>-17269.2028928571</v>
      </c>
      <c r="Q31" s="21" t="n">
        <f aca="false">-Q25*Inputs!$E$32</f>
        <v>-17269.2028928571</v>
      </c>
      <c r="R31" s="21" t="n">
        <f aca="false">-R25*Inputs!$E$32</f>
        <v>-17269.2028928571</v>
      </c>
      <c r="S31" s="21" t="n">
        <f aca="false">-S25*Inputs!$E$32</f>
        <v>-17269.2028928571</v>
      </c>
      <c r="T31" s="21" t="n">
        <f aca="false">-T25*Inputs!$E$32</f>
        <v>-17269.2028928571</v>
      </c>
      <c r="U31" s="21" t="n">
        <f aca="false">-U25*Inputs!$E$32</f>
        <v>-17269.2028928571</v>
      </c>
      <c r="V31" s="21" t="n">
        <f aca="false">-V25*Inputs!$E$32</f>
        <v>-17269.2028928571</v>
      </c>
      <c r="W31" s="21" t="n">
        <f aca="false">-W25*Inputs!$E$32</f>
        <v>-17269.2028928571</v>
      </c>
      <c r="X31" s="21" t="n">
        <f aca="false">-X25*Inputs!$E$32</f>
        <v>-17269.2028928571</v>
      </c>
      <c r="Y31" s="21" t="n">
        <f aca="false">-Y25*Inputs!$E$32</f>
        <v>-21340.3033928571</v>
      </c>
      <c r="Z31" s="21" t="n">
        <f aca="false">-Z25*Inputs!$E$32</f>
        <v>-21340.3033928571</v>
      </c>
      <c r="AA31" s="21" t="n">
        <f aca="false">-AA25*Inputs!$E$32</f>
        <v>-21989.0769428571</v>
      </c>
      <c r="AB31" s="21" t="n">
        <f aca="false">-AB25*Inputs!$E$32</f>
        <v>-21989.0769428571</v>
      </c>
      <c r="AC31" s="21" t="n">
        <f aca="false">-AC25*Inputs!$E$32</f>
        <v>-21989.0769428571</v>
      </c>
      <c r="AD31" s="21" t="n">
        <f aca="false">-AD25*Inputs!$E$32</f>
        <v>-21989.0769428571</v>
      </c>
      <c r="AE31" s="21" t="n">
        <f aca="false">-AE25*Inputs!$E$32</f>
        <v>-21989.0769428571</v>
      </c>
      <c r="AF31" s="21" t="n">
        <f aca="false">-AF25*Inputs!$E$32</f>
        <v>-21989.0769428571</v>
      </c>
      <c r="AG31" s="21" t="n">
        <f aca="false">-AG25*Inputs!$E$32</f>
        <v>-21989.0769428571</v>
      </c>
      <c r="AH31" s="21" t="n">
        <f aca="false">-AH25*Inputs!$E$32</f>
        <v>-21989.0769428571</v>
      </c>
      <c r="AI31" s="21" t="n">
        <f aca="false">-AI25*Inputs!$E$32</f>
        <v>-21989.0769428571</v>
      </c>
      <c r="AJ31" s="21" t="n">
        <f aca="false">-AJ25*Inputs!$E$32</f>
        <v>-21989.0769428571</v>
      </c>
      <c r="AK31" s="21" t="n">
        <f aca="false">-AK25*Inputs!$E$32</f>
        <v>-27298.2381428571</v>
      </c>
      <c r="AL31" s="21" t="n">
        <f aca="false">-AL25*Inputs!$E$32</f>
        <v>-27298.2381428571</v>
      </c>
    </row>
    <row r="32" customFormat="false" ht="15" hidden="false" customHeight="false" outlineLevel="0" collapsed="false">
      <c r="A32" s="11" t="s">
        <v>175</v>
      </c>
      <c r="C32" s="21" t="n">
        <f aca="false">-Inputs!$E$13*(1+Inputs!$E$14)^(C$5-1)*1</f>
        <v>-50000</v>
      </c>
      <c r="D32" s="21" t="n">
        <f aca="false">-Inputs!$E$13*(1+Inputs!$E$14)^(D$5-1)*1</f>
        <v>-50000</v>
      </c>
      <c r="E32" s="21" t="n">
        <f aca="false">-Inputs!$E$13*(1+Inputs!$E$14)^(E$5-1)*1</f>
        <v>-50000</v>
      </c>
      <c r="F32" s="21" t="n">
        <f aca="false">-Inputs!$E$13*(1+Inputs!$E$14)^(F$5-1)*1</f>
        <v>-50000</v>
      </c>
      <c r="G32" s="21" t="n">
        <f aca="false">-Inputs!$E$13*(1+Inputs!$E$14)^(G$5-1)*1</f>
        <v>-50000</v>
      </c>
      <c r="H32" s="21" t="n">
        <f aca="false">-Inputs!$E$13*(1+Inputs!$E$14)^(H$5-1)*1</f>
        <v>-50000</v>
      </c>
      <c r="I32" s="21" t="n">
        <f aca="false">-Inputs!$E$13*(1+Inputs!$E$14)^(I$5-1)*1</f>
        <v>-50000</v>
      </c>
      <c r="J32" s="21" t="n">
        <f aca="false">-Inputs!$E$13*(1+Inputs!$E$14)^(J$5-1)*1</f>
        <v>-50000</v>
      </c>
      <c r="K32" s="21" t="n">
        <f aca="false">-Inputs!$E$13*(1+Inputs!$E$14)^(K$5-1)*1</f>
        <v>-50000</v>
      </c>
      <c r="L32" s="21" t="n">
        <f aca="false">-Inputs!$E$13*(1+Inputs!$E$14)^(L$5-1)*1</f>
        <v>-50000</v>
      </c>
      <c r="M32" s="21" t="n">
        <f aca="false">-Inputs!$E$13*(1+Inputs!$E$14)^(M$5-1)*1</f>
        <v>-50000</v>
      </c>
      <c r="N32" s="21" t="n">
        <f aca="false">-Inputs!$E$13*(1+Inputs!$E$14)^(N$5-1)*1</f>
        <v>-50000</v>
      </c>
      <c r="O32" s="21" t="n">
        <f aca="false">-Inputs!$E$13*(1+Inputs!$E$14)^(O$5-1)*1</f>
        <v>-60000</v>
      </c>
      <c r="P32" s="21" t="n">
        <f aca="false">-Inputs!$E$13*(1+Inputs!$E$14)^(P$5-1)*1</f>
        <v>-60000</v>
      </c>
      <c r="Q32" s="21" t="n">
        <f aca="false">-Inputs!$E$13*(1+Inputs!$E$14)^(Q$5-1)*1</f>
        <v>-60000</v>
      </c>
      <c r="R32" s="21" t="n">
        <f aca="false">-Inputs!$E$13*(1+Inputs!$E$14)^(R$5-1)*1</f>
        <v>-60000</v>
      </c>
      <c r="S32" s="21" t="n">
        <f aca="false">-Inputs!$E$13*(1+Inputs!$E$14)^(S$5-1)*1</f>
        <v>-60000</v>
      </c>
      <c r="T32" s="21" t="n">
        <f aca="false">-Inputs!$E$13*(1+Inputs!$E$14)^(T$5-1)*1</f>
        <v>-60000</v>
      </c>
      <c r="U32" s="21" t="n">
        <f aca="false">-Inputs!$E$13*(1+Inputs!$E$14)^(U$5-1)*1</f>
        <v>-60000</v>
      </c>
      <c r="V32" s="21" t="n">
        <f aca="false">-Inputs!$E$13*(1+Inputs!$E$14)^(V$5-1)*1</f>
        <v>-60000</v>
      </c>
      <c r="W32" s="21" t="n">
        <f aca="false">-Inputs!$E$13*(1+Inputs!$E$14)^(W$5-1)*1</f>
        <v>-60000</v>
      </c>
      <c r="X32" s="21" t="n">
        <f aca="false">-Inputs!$E$13*(1+Inputs!$E$14)^(X$5-1)*1</f>
        <v>-60000</v>
      </c>
      <c r="Y32" s="21" t="n">
        <f aca="false">-Inputs!$E$13*(1+Inputs!$E$14)^(Y$5-1)*1</f>
        <v>-60000</v>
      </c>
      <c r="Z32" s="21" t="n">
        <f aca="false">-Inputs!$E$13*(1+Inputs!$E$14)^(Z$5-1)*1</f>
        <v>-60000</v>
      </c>
      <c r="AA32" s="21" t="n">
        <f aca="false">-Inputs!$E$13*(1+Inputs!$E$14)^(AA$5-1)*1</f>
        <v>-72000</v>
      </c>
      <c r="AB32" s="21" t="n">
        <f aca="false">-Inputs!$E$13*(1+Inputs!$E$14)^(AB$5-1)*1</f>
        <v>-72000</v>
      </c>
      <c r="AC32" s="21" t="n">
        <f aca="false">-Inputs!$E$13*(1+Inputs!$E$14)^(AC$5-1)*1</f>
        <v>-72000</v>
      </c>
      <c r="AD32" s="21" t="n">
        <f aca="false">-Inputs!$E$13*(1+Inputs!$E$14)^(AD$5-1)*1</f>
        <v>-72000</v>
      </c>
      <c r="AE32" s="21" t="n">
        <f aca="false">-Inputs!$E$13*(1+Inputs!$E$14)^(AE$5-1)*1</f>
        <v>-72000</v>
      </c>
      <c r="AF32" s="21" t="n">
        <f aca="false">-Inputs!$E$13*(1+Inputs!$E$14)^(AF$5-1)*1</f>
        <v>-72000</v>
      </c>
      <c r="AG32" s="21" t="n">
        <f aca="false">-Inputs!$E$13*(1+Inputs!$E$14)^(AG$5-1)*1</f>
        <v>-72000</v>
      </c>
      <c r="AH32" s="21" t="n">
        <f aca="false">-Inputs!$E$13*(1+Inputs!$E$14)^(AH$5-1)*1</f>
        <v>-72000</v>
      </c>
      <c r="AI32" s="21" t="n">
        <f aca="false">-Inputs!$E$13*(1+Inputs!$E$14)^(AI$5-1)*1</f>
        <v>-72000</v>
      </c>
      <c r="AJ32" s="21" t="n">
        <f aca="false">-Inputs!$E$13*(1+Inputs!$E$14)^(AJ$5-1)*1</f>
        <v>-72000</v>
      </c>
      <c r="AK32" s="21" t="n">
        <f aca="false">-Inputs!$E$13*(1+Inputs!$E$14)^(AK$5-1)*1</f>
        <v>-72000</v>
      </c>
      <c r="AL32" s="21" t="n">
        <f aca="false">-Inputs!$E$13*(1+Inputs!$E$14)^(AL$5-1)*1</f>
        <v>-72000</v>
      </c>
    </row>
    <row r="33" customFormat="false" ht="15" hidden="false" customHeight="false" outlineLevel="0" collapsed="false">
      <c r="A33" s="11" t="s">
        <v>176</v>
      </c>
      <c r="C33" s="10" t="n">
        <f aca="false">Headcount!C19</f>
        <v>-104841.666666667</v>
      </c>
      <c r="D33" s="10" t="n">
        <f aca="false">Headcount!D19</f>
        <v>-104841.666666667</v>
      </c>
      <c r="E33" s="10" t="n">
        <f aca="false">Headcount!E19</f>
        <v>-104841.666666667</v>
      </c>
      <c r="F33" s="10" t="n">
        <f aca="false">Headcount!F19</f>
        <v>-104841.666666667</v>
      </c>
      <c r="G33" s="10" t="n">
        <f aca="false">Headcount!G19</f>
        <v>-104841.666666667</v>
      </c>
      <c r="H33" s="10" t="n">
        <f aca="false">Headcount!H19</f>
        <v>-104841.666666667</v>
      </c>
      <c r="I33" s="10" t="n">
        <f aca="false">Headcount!I19</f>
        <v>-104841.666666667</v>
      </c>
      <c r="J33" s="10" t="n">
        <f aca="false">Headcount!J19</f>
        <v>-104841.666666667</v>
      </c>
      <c r="K33" s="10" t="n">
        <f aca="false">Headcount!K19</f>
        <v>-104841.666666667</v>
      </c>
      <c r="L33" s="10" t="n">
        <f aca="false">Headcount!L19</f>
        <v>-104841.666666667</v>
      </c>
      <c r="M33" s="10" t="n">
        <f aca="false">Headcount!M19</f>
        <v>-104841.666666667</v>
      </c>
      <c r="N33" s="10" t="n">
        <f aca="false">Headcount!N19</f>
        <v>-104841.666666667</v>
      </c>
      <c r="O33" s="10" t="n">
        <f aca="false">Headcount!O19</f>
        <v>-131548.595833333</v>
      </c>
      <c r="P33" s="10" t="n">
        <f aca="false">Headcount!P19</f>
        <v>-131548.595833333</v>
      </c>
      <c r="Q33" s="10" t="n">
        <f aca="false">Headcount!Q19</f>
        <v>-131548.595833333</v>
      </c>
      <c r="R33" s="10" t="n">
        <f aca="false">Headcount!R19</f>
        <v>-131548.595833333</v>
      </c>
      <c r="S33" s="10" t="n">
        <f aca="false">Headcount!S19</f>
        <v>-131548.595833333</v>
      </c>
      <c r="T33" s="10" t="n">
        <f aca="false">Headcount!T19</f>
        <v>-131548.595833333</v>
      </c>
      <c r="U33" s="10" t="n">
        <f aca="false">Headcount!U19</f>
        <v>-131548.595833333</v>
      </c>
      <c r="V33" s="10" t="n">
        <f aca="false">Headcount!V19</f>
        <v>-131548.595833333</v>
      </c>
      <c r="W33" s="10" t="n">
        <f aca="false">Headcount!W19</f>
        <v>-131548.595833333</v>
      </c>
      <c r="X33" s="10" t="n">
        <f aca="false">Headcount!X19</f>
        <v>-131548.595833333</v>
      </c>
      <c r="Y33" s="10" t="n">
        <f aca="false">Headcount!Y19</f>
        <v>-131548.595833333</v>
      </c>
      <c r="Z33" s="10" t="n">
        <f aca="false">Headcount!Z19</f>
        <v>-131548.595833333</v>
      </c>
      <c r="AA33" s="10" t="n">
        <f aca="false">Headcount!AA19</f>
        <v>-165384.386164583</v>
      </c>
      <c r="AB33" s="10" t="n">
        <f aca="false">Headcount!AB19</f>
        <v>-165384.386164583</v>
      </c>
      <c r="AC33" s="10" t="n">
        <f aca="false">Headcount!AC19</f>
        <v>-165384.386164583</v>
      </c>
      <c r="AD33" s="10" t="n">
        <f aca="false">Headcount!AD19</f>
        <v>-165384.386164583</v>
      </c>
      <c r="AE33" s="10" t="n">
        <f aca="false">Headcount!AE19</f>
        <v>-165384.386164583</v>
      </c>
      <c r="AF33" s="10" t="n">
        <f aca="false">Headcount!AF19</f>
        <v>-165384.386164583</v>
      </c>
      <c r="AG33" s="10" t="n">
        <f aca="false">Headcount!AG19</f>
        <v>-165384.386164583</v>
      </c>
      <c r="AH33" s="10" t="n">
        <f aca="false">Headcount!AH19</f>
        <v>-165384.386164583</v>
      </c>
      <c r="AI33" s="10" t="n">
        <f aca="false">Headcount!AI19</f>
        <v>-165384.386164583</v>
      </c>
      <c r="AJ33" s="10" t="n">
        <f aca="false">Headcount!AJ19</f>
        <v>-165384.386164583</v>
      </c>
      <c r="AK33" s="10" t="n">
        <f aca="false">Headcount!AK19</f>
        <v>-165384.386164583</v>
      </c>
      <c r="AL33" s="10" t="n">
        <f aca="false">Headcount!AL19</f>
        <v>-165384.386164583</v>
      </c>
    </row>
    <row r="34" customFormat="false" ht="15" hidden="false" customHeight="false" outlineLevel="0" collapsed="false">
      <c r="A34" s="11" t="s">
        <v>177</v>
      </c>
      <c r="C34" s="21" t="n">
        <f aca="false">-C19*Inputs!$E$20*Inputs!$E$23/12*1</f>
        <v>-10000</v>
      </c>
      <c r="D34" s="21" t="n">
        <f aca="false">-D19*Inputs!$E$20*Inputs!$E$23/12*1</f>
        <v>-10000</v>
      </c>
      <c r="E34" s="21" t="n">
        <f aca="false">-E19*Inputs!$E$20*Inputs!$E$23/12*1</f>
        <v>-10000</v>
      </c>
      <c r="F34" s="21" t="n">
        <f aca="false">-F19*Inputs!$E$20*Inputs!$E$23/12*1</f>
        <v>-10000</v>
      </c>
      <c r="G34" s="21" t="n">
        <f aca="false">-G19*Inputs!$E$20*Inputs!$E$23/12*1</f>
        <v>-10000</v>
      </c>
      <c r="H34" s="21" t="n">
        <f aca="false">-H19*Inputs!$E$20*Inputs!$E$23/12*1</f>
        <v>-10000</v>
      </c>
      <c r="I34" s="21" t="n">
        <f aca="false">-I19*Inputs!$E$20*Inputs!$E$23/12*1</f>
        <v>-10000</v>
      </c>
      <c r="J34" s="21" t="n">
        <f aca="false">-J19*Inputs!$E$20*Inputs!$E$23/12*1</f>
        <v>-10000</v>
      </c>
      <c r="K34" s="21" t="n">
        <f aca="false">-K19*Inputs!$E$20*Inputs!$E$23/12*1</f>
        <v>-10000</v>
      </c>
      <c r="L34" s="21" t="n">
        <f aca="false">-L19*Inputs!$E$20*Inputs!$E$23/12*1</f>
        <v>-10000</v>
      </c>
      <c r="M34" s="21" t="n">
        <f aca="false">-M19*Inputs!$E$20*Inputs!$E$23/12*1</f>
        <v>-10000</v>
      </c>
      <c r="N34" s="21" t="n">
        <f aca="false">-N19*Inputs!$E$20*Inputs!$E$23/12*1</f>
        <v>-10000</v>
      </c>
      <c r="O34" s="21" t="n">
        <f aca="false">-O19*Inputs!$E$20*Inputs!$E$23/12*1</f>
        <v>-15000</v>
      </c>
      <c r="P34" s="21" t="n">
        <f aca="false">-P19*Inputs!$E$20*Inputs!$E$23/12*1</f>
        <v>-15000</v>
      </c>
      <c r="Q34" s="21" t="n">
        <f aca="false">-Q19*Inputs!$E$20*Inputs!$E$23/12*1</f>
        <v>-15000</v>
      </c>
      <c r="R34" s="21" t="n">
        <f aca="false">-R19*Inputs!$E$20*Inputs!$E$23/12*1</f>
        <v>-15000</v>
      </c>
      <c r="S34" s="21" t="n">
        <f aca="false">-S19*Inputs!$E$20*Inputs!$E$23/12*1</f>
        <v>-15000</v>
      </c>
      <c r="T34" s="21" t="n">
        <f aca="false">-T19*Inputs!$E$20*Inputs!$E$23/12*1</f>
        <v>-15000</v>
      </c>
      <c r="U34" s="21" t="n">
        <f aca="false">-U19*Inputs!$E$20*Inputs!$E$23/12*1</f>
        <v>-15000</v>
      </c>
      <c r="V34" s="21" t="n">
        <f aca="false">-V19*Inputs!$E$20*Inputs!$E$23/12*1</f>
        <v>-15000</v>
      </c>
      <c r="W34" s="21" t="n">
        <f aca="false">-W19*Inputs!$E$20*Inputs!$E$23/12*1</f>
        <v>-15000</v>
      </c>
      <c r="X34" s="21" t="n">
        <f aca="false">-X19*Inputs!$E$20*Inputs!$E$23/12*1</f>
        <v>-15000</v>
      </c>
      <c r="Y34" s="21" t="n">
        <f aca="false">-Y19*Inputs!$E$20*Inputs!$E$23/12*1</f>
        <v>-15000</v>
      </c>
      <c r="Z34" s="21" t="n">
        <f aca="false">-Z19*Inputs!$E$20*Inputs!$E$23/12*1</f>
        <v>-15000</v>
      </c>
      <c r="AA34" s="21" t="n">
        <f aca="false">-AA19*Inputs!$E$20*Inputs!$E$23/12*1</f>
        <v>-20000</v>
      </c>
      <c r="AB34" s="21" t="n">
        <f aca="false">-AB19*Inputs!$E$20*Inputs!$E$23/12*1</f>
        <v>-20000</v>
      </c>
      <c r="AC34" s="21" t="n">
        <f aca="false">-AC19*Inputs!$E$20*Inputs!$E$23/12*1</f>
        <v>-20000</v>
      </c>
      <c r="AD34" s="21" t="n">
        <f aca="false">-AD19*Inputs!$E$20*Inputs!$E$23/12*1</f>
        <v>-20000</v>
      </c>
      <c r="AE34" s="21" t="n">
        <f aca="false">-AE19*Inputs!$E$20*Inputs!$E$23/12*1</f>
        <v>-20000</v>
      </c>
      <c r="AF34" s="21" t="n">
        <f aca="false">-AF19*Inputs!$E$20*Inputs!$E$23/12*1</f>
        <v>-20000</v>
      </c>
      <c r="AG34" s="21" t="n">
        <f aca="false">-AG19*Inputs!$E$20*Inputs!$E$23/12*1</f>
        <v>-20000</v>
      </c>
      <c r="AH34" s="21" t="n">
        <f aca="false">-AH19*Inputs!$E$20*Inputs!$E$23/12*1</f>
        <v>-20000</v>
      </c>
      <c r="AI34" s="21" t="n">
        <f aca="false">-AI19*Inputs!$E$20*Inputs!$E$23/12*1</f>
        <v>-20000</v>
      </c>
      <c r="AJ34" s="21" t="n">
        <f aca="false">-AJ19*Inputs!$E$20*Inputs!$E$23/12*1</f>
        <v>-20000</v>
      </c>
      <c r="AK34" s="21" t="n">
        <f aca="false">-AK19*Inputs!$E$20*Inputs!$E$23/12*1</f>
        <v>-20000</v>
      </c>
      <c r="AL34" s="21" t="n">
        <f aca="false">-AL19*Inputs!$E$20*Inputs!$E$23/12*1</f>
        <v>-20000</v>
      </c>
    </row>
    <row r="35" customFormat="false" ht="15" hidden="false" customHeight="false" outlineLevel="0" collapsed="false">
      <c r="A35" s="11" t="s">
        <v>178</v>
      </c>
      <c r="C35" s="21" t="n">
        <f aca="false">-C19*Inputs!$E$24*1</f>
        <v>-5000</v>
      </c>
      <c r="D35" s="21" t="n">
        <f aca="false">-D19*Inputs!$E$24*1</f>
        <v>-5000</v>
      </c>
      <c r="E35" s="21" t="n">
        <f aca="false">-E19*Inputs!$E$24*1</f>
        <v>-5000</v>
      </c>
      <c r="F35" s="21" t="n">
        <f aca="false">-F19*Inputs!$E$24*1</f>
        <v>-5000</v>
      </c>
      <c r="G35" s="21" t="n">
        <f aca="false">-G19*Inputs!$E$24*1</f>
        <v>-5000</v>
      </c>
      <c r="H35" s="21" t="n">
        <f aca="false">-H19*Inputs!$E$24*1</f>
        <v>-5000</v>
      </c>
      <c r="I35" s="21" t="n">
        <f aca="false">-I19*Inputs!$E$24*1</f>
        <v>-5000</v>
      </c>
      <c r="J35" s="21" t="n">
        <f aca="false">-J19*Inputs!$E$24*1</f>
        <v>-5000</v>
      </c>
      <c r="K35" s="21" t="n">
        <f aca="false">-K19*Inputs!$E$24*1</f>
        <v>-5000</v>
      </c>
      <c r="L35" s="21" t="n">
        <f aca="false">-L19*Inputs!$E$24*1</f>
        <v>-5000</v>
      </c>
      <c r="M35" s="21" t="n">
        <f aca="false">-M19*Inputs!$E$24*1</f>
        <v>-5000</v>
      </c>
      <c r="N35" s="21" t="n">
        <f aca="false">-N19*Inputs!$E$24*1</f>
        <v>-5000</v>
      </c>
      <c r="O35" s="21" t="n">
        <f aca="false">-O19*Inputs!$E$24*1</f>
        <v>-7500</v>
      </c>
      <c r="P35" s="21" t="n">
        <f aca="false">-P19*Inputs!$E$24*1</f>
        <v>-7500</v>
      </c>
      <c r="Q35" s="21" t="n">
        <f aca="false">-Q19*Inputs!$E$24*1</f>
        <v>-7500</v>
      </c>
      <c r="R35" s="21" t="n">
        <f aca="false">-R19*Inputs!$E$24*1</f>
        <v>-7500</v>
      </c>
      <c r="S35" s="21" t="n">
        <f aca="false">-S19*Inputs!$E$24*1</f>
        <v>-7500</v>
      </c>
      <c r="T35" s="21" t="n">
        <f aca="false">-T19*Inputs!$E$24*1</f>
        <v>-7500</v>
      </c>
      <c r="U35" s="21" t="n">
        <f aca="false">-U19*Inputs!$E$24*1</f>
        <v>-7500</v>
      </c>
      <c r="V35" s="21" t="n">
        <f aca="false">-V19*Inputs!$E$24*1</f>
        <v>-7500</v>
      </c>
      <c r="W35" s="21" t="n">
        <f aca="false">-W19*Inputs!$E$24*1</f>
        <v>-7500</v>
      </c>
      <c r="X35" s="21" t="n">
        <f aca="false">-X19*Inputs!$E$24*1</f>
        <v>-7500</v>
      </c>
      <c r="Y35" s="21" t="n">
        <f aca="false">-Y19*Inputs!$E$24*1</f>
        <v>-7500</v>
      </c>
      <c r="Z35" s="21" t="n">
        <f aca="false">-Z19*Inputs!$E$24*1</f>
        <v>-7500</v>
      </c>
      <c r="AA35" s="21" t="n">
        <f aca="false">-AA19*Inputs!$E$24*1</f>
        <v>-10000</v>
      </c>
      <c r="AB35" s="21" t="n">
        <f aca="false">-AB19*Inputs!$E$24*1</f>
        <v>-10000</v>
      </c>
      <c r="AC35" s="21" t="n">
        <f aca="false">-AC19*Inputs!$E$24*1</f>
        <v>-10000</v>
      </c>
      <c r="AD35" s="21" t="n">
        <f aca="false">-AD19*Inputs!$E$24*1</f>
        <v>-10000</v>
      </c>
      <c r="AE35" s="21" t="n">
        <f aca="false">-AE19*Inputs!$E$24*1</f>
        <v>-10000</v>
      </c>
      <c r="AF35" s="21" t="n">
        <f aca="false">-AF19*Inputs!$E$24*1</f>
        <v>-10000</v>
      </c>
      <c r="AG35" s="21" t="n">
        <f aca="false">-AG19*Inputs!$E$24*1</f>
        <v>-10000</v>
      </c>
      <c r="AH35" s="21" t="n">
        <f aca="false">-AH19*Inputs!$E$24*1</f>
        <v>-10000</v>
      </c>
      <c r="AI35" s="21" t="n">
        <f aca="false">-AI19*Inputs!$E$24*1</f>
        <v>-10000</v>
      </c>
      <c r="AJ35" s="21" t="n">
        <f aca="false">-AJ19*Inputs!$E$24*1</f>
        <v>-10000</v>
      </c>
      <c r="AK35" s="21" t="n">
        <f aca="false">-AK19*Inputs!$E$24*1</f>
        <v>-10000</v>
      </c>
      <c r="AL35" s="21" t="n">
        <f aca="false">-AL19*Inputs!$E$24*1</f>
        <v>-10000</v>
      </c>
    </row>
    <row r="36" customFormat="false" ht="15" hidden="false" customHeight="false" outlineLevel="0" collapsed="false">
      <c r="A36" s="11" t="s">
        <v>179</v>
      </c>
      <c r="C36" s="21" t="n">
        <f aca="false">-Inputs!$E$33*1</f>
        <v>-4000</v>
      </c>
      <c r="D36" s="21" t="n">
        <f aca="false">-Inputs!$E$33*1</f>
        <v>-4000</v>
      </c>
      <c r="E36" s="21" t="n">
        <f aca="false">-Inputs!$E$33*1</f>
        <v>-4000</v>
      </c>
      <c r="F36" s="21" t="n">
        <f aca="false">-Inputs!$E$33*1</f>
        <v>-4000</v>
      </c>
      <c r="G36" s="21" t="n">
        <f aca="false">-Inputs!$E$33*1</f>
        <v>-4000</v>
      </c>
      <c r="H36" s="21" t="n">
        <f aca="false">-Inputs!$E$33*1</f>
        <v>-4000</v>
      </c>
      <c r="I36" s="21" t="n">
        <f aca="false">-Inputs!$E$33*1</f>
        <v>-4000</v>
      </c>
      <c r="J36" s="21" t="n">
        <f aca="false">-Inputs!$E$33*1</f>
        <v>-4000</v>
      </c>
      <c r="K36" s="21" t="n">
        <f aca="false">-Inputs!$E$33*1</f>
        <v>-4000</v>
      </c>
      <c r="L36" s="21" t="n">
        <f aca="false">-Inputs!$E$33*1</f>
        <v>-4000</v>
      </c>
      <c r="M36" s="21" t="n">
        <f aca="false">-Inputs!$E$33*1</f>
        <v>-4000</v>
      </c>
      <c r="N36" s="21" t="n">
        <f aca="false">-Inputs!$E$33*1</f>
        <v>-4000</v>
      </c>
      <c r="O36" s="21" t="n">
        <f aca="false">-Inputs!$E$33*1</f>
        <v>-4000</v>
      </c>
      <c r="P36" s="21" t="n">
        <f aca="false">-Inputs!$E$33*1</f>
        <v>-4000</v>
      </c>
      <c r="Q36" s="21" t="n">
        <f aca="false">-Inputs!$E$33*1</f>
        <v>-4000</v>
      </c>
      <c r="R36" s="21" t="n">
        <f aca="false">-Inputs!$E$33*1</f>
        <v>-4000</v>
      </c>
      <c r="S36" s="21" t="n">
        <f aca="false">-Inputs!$E$33*1</f>
        <v>-4000</v>
      </c>
      <c r="T36" s="21" t="n">
        <f aca="false">-Inputs!$E$33*1</f>
        <v>-4000</v>
      </c>
      <c r="U36" s="21" t="n">
        <f aca="false">-Inputs!$E$33*1</f>
        <v>-4000</v>
      </c>
      <c r="V36" s="21" t="n">
        <f aca="false">-Inputs!$E$33*1</f>
        <v>-4000</v>
      </c>
      <c r="W36" s="21" t="n">
        <f aca="false">-Inputs!$E$33*1</f>
        <v>-4000</v>
      </c>
      <c r="X36" s="21" t="n">
        <f aca="false">-Inputs!$E$33*1</f>
        <v>-4000</v>
      </c>
      <c r="Y36" s="21" t="n">
        <f aca="false">-Inputs!$E$33*1</f>
        <v>-4000</v>
      </c>
      <c r="Z36" s="21" t="n">
        <f aca="false">-Inputs!$E$33*1</f>
        <v>-4000</v>
      </c>
      <c r="AA36" s="21" t="n">
        <f aca="false">-Inputs!$E$33*1</f>
        <v>-4000</v>
      </c>
      <c r="AB36" s="21" t="n">
        <f aca="false">-Inputs!$E$33*1</f>
        <v>-4000</v>
      </c>
      <c r="AC36" s="21" t="n">
        <f aca="false">-Inputs!$E$33*1</f>
        <v>-4000</v>
      </c>
      <c r="AD36" s="21" t="n">
        <f aca="false">-Inputs!$E$33*1</f>
        <v>-4000</v>
      </c>
      <c r="AE36" s="21" t="n">
        <f aca="false">-Inputs!$E$33*1</f>
        <v>-4000</v>
      </c>
      <c r="AF36" s="21" t="n">
        <f aca="false">-Inputs!$E$33*1</f>
        <v>-4000</v>
      </c>
      <c r="AG36" s="21" t="n">
        <f aca="false">-Inputs!$E$33*1</f>
        <v>-4000</v>
      </c>
      <c r="AH36" s="21" t="n">
        <f aca="false">-Inputs!$E$33*1</f>
        <v>-4000</v>
      </c>
      <c r="AI36" s="21" t="n">
        <f aca="false">-Inputs!$E$33*1</f>
        <v>-4000</v>
      </c>
      <c r="AJ36" s="21" t="n">
        <f aca="false">-Inputs!$E$33*1</f>
        <v>-4000</v>
      </c>
      <c r="AK36" s="21" t="n">
        <f aca="false">-Inputs!$E$33*1</f>
        <v>-4000</v>
      </c>
      <c r="AL36" s="21" t="n">
        <f aca="false">-Inputs!$E$33*1</f>
        <v>-4000</v>
      </c>
    </row>
    <row r="37" customFormat="false" ht="15" hidden="false" customHeight="false" outlineLevel="0" collapsed="false">
      <c r="A37" s="11" t="s">
        <v>180</v>
      </c>
      <c r="C37" s="21" t="n">
        <f aca="false">-Inputs!$E$34*1</f>
        <v>-8000</v>
      </c>
      <c r="D37" s="21" t="n">
        <f aca="false">-Inputs!$E$34*1</f>
        <v>-8000</v>
      </c>
      <c r="E37" s="21" t="n">
        <f aca="false">-Inputs!$E$34*1</f>
        <v>-8000</v>
      </c>
      <c r="F37" s="21" t="n">
        <f aca="false">-Inputs!$E$34*1</f>
        <v>-8000</v>
      </c>
      <c r="G37" s="21" t="n">
        <f aca="false">-Inputs!$E$34*1</f>
        <v>-8000</v>
      </c>
      <c r="H37" s="21" t="n">
        <f aca="false">-Inputs!$E$34*1</f>
        <v>-8000</v>
      </c>
      <c r="I37" s="21" t="n">
        <f aca="false">-Inputs!$E$34*1</f>
        <v>-8000</v>
      </c>
      <c r="J37" s="21" t="n">
        <f aca="false">-Inputs!$E$34*1</f>
        <v>-8000</v>
      </c>
      <c r="K37" s="21" t="n">
        <f aca="false">-Inputs!$E$34*1</f>
        <v>-8000</v>
      </c>
      <c r="L37" s="21" t="n">
        <f aca="false">-Inputs!$E$34*1</f>
        <v>-8000</v>
      </c>
      <c r="M37" s="21" t="n">
        <f aca="false">-Inputs!$E$34*1</f>
        <v>-8000</v>
      </c>
      <c r="N37" s="21" t="n">
        <f aca="false">-Inputs!$E$34*1</f>
        <v>-8000</v>
      </c>
      <c r="O37" s="21" t="n">
        <f aca="false">-Inputs!$E$34*1</f>
        <v>-8000</v>
      </c>
      <c r="P37" s="21" t="n">
        <f aca="false">-Inputs!$E$34*1</f>
        <v>-8000</v>
      </c>
      <c r="Q37" s="21" t="n">
        <f aca="false">-Inputs!$E$34*1</f>
        <v>-8000</v>
      </c>
      <c r="R37" s="21" t="n">
        <f aca="false">-Inputs!$E$34*1</f>
        <v>-8000</v>
      </c>
      <c r="S37" s="21" t="n">
        <f aca="false">-Inputs!$E$34*1</f>
        <v>-8000</v>
      </c>
      <c r="T37" s="21" t="n">
        <f aca="false">-Inputs!$E$34*1</f>
        <v>-8000</v>
      </c>
      <c r="U37" s="21" t="n">
        <f aca="false">-Inputs!$E$34*1</f>
        <v>-8000</v>
      </c>
      <c r="V37" s="21" t="n">
        <f aca="false">-Inputs!$E$34*1</f>
        <v>-8000</v>
      </c>
      <c r="W37" s="21" t="n">
        <f aca="false">-Inputs!$E$34*1</f>
        <v>-8000</v>
      </c>
      <c r="X37" s="21" t="n">
        <f aca="false">-Inputs!$E$34*1</f>
        <v>-8000</v>
      </c>
      <c r="Y37" s="21" t="n">
        <f aca="false">-Inputs!$E$34*1</f>
        <v>-8000</v>
      </c>
      <c r="Z37" s="21" t="n">
        <f aca="false">-Inputs!$E$34*1</f>
        <v>-8000</v>
      </c>
      <c r="AA37" s="21" t="n">
        <f aca="false">-Inputs!$E$34*1</f>
        <v>-8000</v>
      </c>
      <c r="AB37" s="21" t="n">
        <f aca="false">-Inputs!$E$34*1</f>
        <v>-8000</v>
      </c>
      <c r="AC37" s="21" t="n">
        <f aca="false">-Inputs!$E$34*1</f>
        <v>-8000</v>
      </c>
      <c r="AD37" s="21" t="n">
        <f aca="false">-Inputs!$E$34*1</f>
        <v>-8000</v>
      </c>
      <c r="AE37" s="21" t="n">
        <f aca="false">-Inputs!$E$34*1</f>
        <v>-8000</v>
      </c>
      <c r="AF37" s="21" t="n">
        <f aca="false">-Inputs!$E$34*1</f>
        <v>-8000</v>
      </c>
      <c r="AG37" s="21" t="n">
        <f aca="false">-Inputs!$E$34*1</f>
        <v>-8000</v>
      </c>
      <c r="AH37" s="21" t="n">
        <f aca="false">-Inputs!$E$34*1</f>
        <v>-8000</v>
      </c>
      <c r="AI37" s="21" t="n">
        <f aca="false">-Inputs!$E$34*1</f>
        <v>-8000</v>
      </c>
      <c r="AJ37" s="21" t="n">
        <f aca="false">-Inputs!$E$34*1</f>
        <v>-8000</v>
      </c>
      <c r="AK37" s="21" t="n">
        <f aca="false">-Inputs!$E$34*1</f>
        <v>-8000</v>
      </c>
      <c r="AL37" s="21" t="n">
        <f aca="false">-Inputs!$E$34*1</f>
        <v>-8000</v>
      </c>
    </row>
    <row r="38" customFormat="false" ht="15" hidden="false" customHeight="false" outlineLevel="0" collapsed="false">
      <c r="A38" s="4" t="s">
        <v>181</v>
      </c>
      <c r="C38" s="37" t="n">
        <f aca="false">C30+C31+C32+C33+C34+C35+C36+C37</f>
        <v>-238213.400238095</v>
      </c>
      <c r="D38" s="37" t="n">
        <f aca="false">D30+D31+D32+D33+D34+D35+D36+D37</f>
        <v>-238213.400238095</v>
      </c>
      <c r="E38" s="37" t="n">
        <f aca="false">E30+E31+E32+E33+E34+E35+E36+E37</f>
        <v>-238213.400238095</v>
      </c>
      <c r="F38" s="37" t="n">
        <f aca="false">F30+F31+F32+F33+F34+F35+F36+F37</f>
        <v>-238213.400238095</v>
      </c>
      <c r="G38" s="37" t="n">
        <f aca="false">G30+G31+G32+G33+G34+G35+G36+G37</f>
        <v>-238213.400238095</v>
      </c>
      <c r="H38" s="37" t="n">
        <f aca="false">H30+H31+H32+H33+H34+H35+H36+H37</f>
        <v>-238213.400238095</v>
      </c>
      <c r="I38" s="37" t="n">
        <f aca="false">I30+I31+I32+I33+I34+I35+I36+I37</f>
        <v>-238213.400238095</v>
      </c>
      <c r="J38" s="37" t="n">
        <f aca="false">J30+J31+J32+J33+J34+J35+J36+J37</f>
        <v>-238213.400238095</v>
      </c>
      <c r="K38" s="37" t="n">
        <f aca="false">K30+K31+K32+K33+K34+K35+K36+K37</f>
        <v>-238213.400238095</v>
      </c>
      <c r="L38" s="37" t="n">
        <f aca="false">L30+L31+L32+L33+L34+L35+L36+L37</f>
        <v>-238213.400238095</v>
      </c>
      <c r="M38" s="37" t="n">
        <f aca="false">M30+M31+M32+M33+M34+M35+M36+M37</f>
        <v>-249518.570238095</v>
      </c>
      <c r="N38" s="37" t="n">
        <f aca="false">N30+N31+N32+N33+N34+N35+N36+N37</f>
        <v>-249518.570238095</v>
      </c>
      <c r="O38" s="37" t="n">
        <f aca="false">O30+O31+O32+O33+O34+O35+O36+O37</f>
        <v>-296104.084440476</v>
      </c>
      <c r="P38" s="37" t="n">
        <f aca="false">P30+P31+P32+P33+P34+P35+P36+P37</f>
        <v>-296104.084440476</v>
      </c>
      <c r="Q38" s="37" t="n">
        <f aca="false">Q30+Q31+Q32+Q33+Q34+Q35+Q36+Q37</f>
        <v>-296104.084440476</v>
      </c>
      <c r="R38" s="37" t="n">
        <f aca="false">R30+R31+R32+R33+R34+R35+R36+R37</f>
        <v>-296104.084440476</v>
      </c>
      <c r="S38" s="37" t="n">
        <f aca="false">S30+S31+S32+S33+S34+S35+S36+S37</f>
        <v>-296104.084440476</v>
      </c>
      <c r="T38" s="37" t="n">
        <f aca="false">T30+T31+T32+T33+T34+T35+T36+T37</f>
        <v>-296104.084440476</v>
      </c>
      <c r="U38" s="37" t="n">
        <f aca="false">U30+U31+U32+U33+U34+U35+U36+U37</f>
        <v>-296104.084440476</v>
      </c>
      <c r="V38" s="37" t="n">
        <f aca="false">V30+V31+V32+V33+V34+V35+V36+V37</f>
        <v>-296104.084440476</v>
      </c>
      <c r="W38" s="37" t="n">
        <f aca="false">W30+W31+W32+W33+W34+W35+W36+W37</f>
        <v>-296104.084440476</v>
      </c>
      <c r="X38" s="37" t="n">
        <f aca="false">X30+X31+X32+X33+X34+X35+X36+X37</f>
        <v>-296104.084440476</v>
      </c>
      <c r="Y38" s="37" t="n">
        <f aca="false">Y30+Y31+Y32+Y33+Y34+Y35+Y36+Y37</f>
        <v>-310543.184940476</v>
      </c>
      <c r="Z38" s="37" t="n">
        <f aca="false">Z30+Z31+Z32+Z33+Z34+Z35+Z36+Z37</f>
        <v>-310543.184940476</v>
      </c>
      <c r="AA38" s="37" t="n">
        <f aca="false">AA30+AA31+AA32+AA33+AA34+AA35+AA36+AA37</f>
        <v>-366070.605964583</v>
      </c>
      <c r="AB38" s="37" t="n">
        <f aca="false">AB30+AB31+AB32+AB33+AB34+AB35+AB36+AB37</f>
        <v>-366070.605964583</v>
      </c>
      <c r="AC38" s="37" t="n">
        <f aca="false">AC30+AC31+AC32+AC33+AC34+AC35+AC36+AC37</f>
        <v>-366070.605964583</v>
      </c>
      <c r="AD38" s="37" t="n">
        <f aca="false">AD30+AD31+AD32+AD33+AD34+AD35+AD36+AD37</f>
        <v>-366070.605964583</v>
      </c>
      <c r="AE38" s="37" t="n">
        <f aca="false">AE30+AE31+AE32+AE33+AE34+AE35+AE36+AE37</f>
        <v>-366070.605964583</v>
      </c>
      <c r="AF38" s="37" t="n">
        <f aca="false">AF30+AF31+AF32+AF33+AF34+AF35+AF36+AF37</f>
        <v>-366070.605964583</v>
      </c>
      <c r="AG38" s="37" t="n">
        <f aca="false">AG30+AG31+AG32+AG33+AG34+AG35+AG36+AG37</f>
        <v>-366070.605964583</v>
      </c>
      <c r="AH38" s="37" t="n">
        <f aca="false">AH30+AH31+AH32+AH33+AH34+AH35+AH36+AH37</f>
        <v>-366070.605964583</v>
      </c>
      <c r="AI38" s="37" t="n">
        <f aca="false">AI30+AI31+AI32+AI33+AI34+AI35+AI36+AI37</f>
        <v>-366070.605964583</v>
      </c>
      <c r="AJ38" s="37" t="n">
        <f aca="false">AJ30+AJ31+AJ32+AJ33+AJ34+AJ35+AJ36+AJ37</f>
        <v>-366070.605964583</v>
      </c>
      <c r="AK38" s="37" t="n">
        <f aca="false">AK30+AK31+AK32+AK33+AK34+AK35+AK36+AK37</f>
        <v>-384339.767164583</v>
      </c>
      <c r="AL38" s="37" t="n">
        <f aca="false">AL30+AL31+AL32+AL33+AL34+AL35+AL36+AL37</f>
        <v>-384339.767164583</v>
      </c>
    </row>
    <row r="39" customFormat="false" ht="15" hidden="false" customHeight="false" outlineLevel="0" collapsed="false">
      <c r="A39" s="4" t="s">
        <v>9</v>
      </c>
      <c r="C39" s="37" t="n">
        <f aca="false">C27+C38</f>
        <v>18640.8011904762</v>
      </c>
      <c r="D39" s="37" t="n">
        <f aca="false">D27+D38</f>
        <v>18640.8011904762</v>
      </c>
      <c r="E39" s="37" t="n">
        <f aca="false">E27+E38</f>
        <v>18640.8011904762</v>
      </c>
      <c r="F39" s="37" t="n">
        <f aca="false">F27+F38</f>
        <v>18640.8011904762</v>
      </c>
      <c r="G39" s="37" t="n">
        <f aca="false">G27+G38</f>
        <v>18640.8011904762</v>
      </c>
      <c r="H39" s="37" t="n">
        <f aca="false">H27+H38</f>
        <v>18640.8011904762</v>
      </c>
      <c r="I39" s="37" t="n">
        <f aca="false">I27+I38</f>
        <v>18640.8011904762</v>
      </c>
      <c r="J39" s="37" t="n">
        <f aca="false">J27+J38</f>
        <v>18640.8011904762</v>
      </c>
      <c r="K39" s="37" t="n">
        <f aca="false">K27+K38</f>
        <v>18640.8011904762</v>
      </c>
      <c r="L39" s="37" t="n">
        <f aca="false">L27+L38</f>
        <v>18640.8011904762</v>
      </c>
      <c r="M39" s="37" t="n">
        <f aca="false">M27+M38</f>
        <v>65543.8511904763</v>
      </c>
      <c r="N39" s="37" t="n">
        <f aca="false">N27+N38</f>
        <v>65543.8511904763</v>
      </c>
      <c r="O39" s="37" t="n">
        <f aca="false">O27+O38</f>
        <v>37767.1714880953</v>
      </c>
      <c r="P39" s="37" t="n">
        <f aca="false">P27+P38</f>
        <v>37767.1714880953</v>
      </c>
      <c r="Q39" s="37" t="n">
        <f aca="false">Q27+Q38</f>
        <v>37767.1714880953</v>
      </c>
      <c r="R39" s="37" t="n">
        <f aca="false">R27+R38</f>
        <v>37767.1714880953</v>
      </c>
      <c r="S39" s="37" t="n">
        <f aca="false">S27+S38</f>
        <v>37767.1714880953</v>
      </c>
      <c r="T39" s="37" t="n">
        <f aca="false">T27+T38</f>
        <v>37767.1714880953</v>
      </c>
      <c r="U39" s="37" t="n">
        <f aca="false">U27+U38</f>
        <v>37767.1714880953</v>
      </c>
      <c r="V39" s="37" t="n">
        <f aca="false">V27+V38</f>
        <v>37767.1714880953</v>
      </c>
      <c r="W39" s="37" t="n">
        <f aca="false">W27+W38</f>
        <v>37767.1714880953</v>
      </c>
      <c r="X39" s="37" t="n">
        <f aca="false">X27+X38</f>
        <v>37767.1714880953</v>
      </c>
      <c r="Y39" s="37" t="n">
        <f aca="false">Y27+Y38</f>
        <v>102036.013988095</v>
      </c>
      <c r="Z39" s="37" t="n">
        <f aca="false">Z27+Z38</f>
        <v>102036.013988095</v>
      </c>
      <c r="AA39" s="37" t="n">
        <f aca="false">AA27+AA38</f>
        <v>59051.5482639882</v>
      </c>
      <c r="AB39" s="37" t="n">
        <f aca="false">AB27+AB38</f>
        <v>59051.5482639882</v>
      </c>
      <c r="AC39" s="37" t="n">
        <f aca="false">AC27+AC38</f>
        <v>59051.5482639882</v>
      </c>
      <c r="AD39" s="37" t="n">
        <f aca="false">AD27+AD38</f>
        <v>59051.5482639882</v>
      </c>
      <c r="AE39" s="37" t="n">
        <f aca="false">AE27+AE38</f>
        <v>59051.5482639882</v>
      </c>
      <c r="AF39" s="37" t="n">
        <f aca="false">AF27+AF38</f>
        <v>59051.5482639882</v>
      </c>
      <c r="AG39" s="37" t="n">
        <f aca="false">AG27+AG38</f>
        <v>59051.5482639882</v>
      </c>
      <c r="AH39" s="37" t="n">
        <f aca="false">AH27+AH38</f>
        <v>59051.5482639882</v>
      </c>
      <c r="AI39" s="37" t="n">
        <f aca="false">AI27+AI38</f>
        <v>59051.5482639882</v>
      </c>
      <c r="AJ39" s="37" t="n">
        <f aca="false">AJ27+AJ38</f>
        <v>59051.5482639882</v>
      </c>
      <c r="AK39" s="37" t="n">
        <f aca="false">AK27+AK38</f>
        <v>143426.170263988</v>
      </c>
      <c r="AL39" s="37" t="n">
        <f aca="false">AL27+AL38</f>
        <v>143426.170263988</v>
      </c>
    </row>
    <row r="41" customFormat="false" ht="15" hidden="false" customHeight="false" outlineLevel="0" collapsed="false">
      <c r="A41" s="7" t="s">
        <v>182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customFormat="false" ht="15" hidden="false" customHeight="false" outlineLevel="0" collapsed="false">
      <c r="A42" s="4" t="s">
        <v>183</v>
      </c>
      <c r="C42" s="15" t="n">
        <f aca="false">C39+C53</f>
        <v>14474.1345238095</v>
      </c>
      <c r="D42" s="15" t="n">
        <f aca="false">D39+D53</f>
        <v>14474.1345238095</v>
      </c>
      <c r="E42" s="15" t="n">
        <f aca="false">E39+E53</f>
        <v>14474.1345238095</v>
      </c>
      <c r="F42" s="15" t="n">
        <f aca="false">F39+F53</f>
        <v>14474.1345238095</v>
      </c>
      <c r="G42" s="15" t="n">
        <f aca="false">G39+G53</f>
        <v>14474.1345238095</v>
      </c>
      <c r="H42" s="15" t="n">
        <f aca="false">H39+H53</f>
        <v>14474.1345238095</v>
      </c>
      <c r="I42" s="15" t="n">
        <f aca="false">I39+I53</f>
        <v>14474.1345238095</v>
      </c>
      <c r="J42" s="15" t="n">
        <f aca="false">J39+J53</f>
        <v>14474.1345238095</v>
      </c>
      <c r="K42" s="15" t="n">
        <f aca="false">K39+K53</f>
        <v>14474.1345238095</v>
      </c>
      <c r="L42" s="15" t="n">
        <f aca="false">L39+L53</f>
        <v>14474.1345238095</v>
      </c>
      <c r="M42" s="15" t="n">
        <f aca="false">M39+M53</f>
        <v>61377.1845238097</v>
      </c>
      <c r="N42" s="15" t="n">
        <f aca="false">N39+N53</f>
        <v>61377.1845238097</v>
      </c>
      <c r="O42" s="15" t="n">
        <f aca="false">O39+O53</f>
        <v>31814.7905357143</v>
      </c>
      <c r="P42" s="15" t="n">
        <f aca="false">P39+P53</f>
        <v>31814.7905357143</v>
      </c>
      <c r="Q42" s="15" t="n">
        <f aca="false">Q39+Q53</f>
        <v>31814.7905357143</v>
      </c>
      <c r="R42" s="15" t="n">
        <f aca="false">R39+R53</f>
        <v>31814.7905357143</v>
      </c>
      <c r="S42" s="15" t="n">
        <f aca="false">S39+S53</f>
        <v>31814.7905357143</v>
      </c>
      <c r="T42" s="15" t="n">
        <f aca="false">T39+T53</f>
        <v>31814.7905357143</v>
      </c>
      <c r="U42" s="15" t="n">
        <f aca="false">U39+U53</f>
        <v>31814.7905357143</v>
      </c>
      <c r="V42" s="15" t="n">
        <f aca="false">V39+V53</f>
        <v>31814.7905357143</v>
      </c>
      <c r="W42" s="15" t="n">
        <f aca="false">W39+W53</f>
        <v>31814.7905357143</v>
      </c>
      <c r="X42" s="15" t="n">
        <f aca="false">X39+X53</f>
        <v>31814.7905357143</v>
      </c>
      <c r="Y42" s="15" t="n">
        <f aca="false">Y39+Y53</f>
        <v>96083.6330357143</v>
      </c>
      <c r="Z42" s="15" t="n">
        <f aca="false">Z39+Z53</f>
        <v>96083.6330357143</v>
      </c>
      <c r="AA42" s="15" t="n">
        <f aca="false">AA39+AA53</f>
        <v>51313.4530258929</v>
      </c>
      <c r="AB42" s="15" t="n">
        <f aca="false">AB39+AB53</f>
        <v>51313.4530258929</v>
      </c>
      <c r="AC42" s="15" t="n">
        <f aca="false">AC39+AC53</f>
        <v>51313.4530258929</v>
      </c>
      <c r="AD42" s="15" t="n">
        <f aca="false">AD39+AD53</f>
        <v>51313.4530258929</v>
      </c>
      <c r="AE42" s="15" t="n">
        <f aca="false">AE39+AE53</f>
        <v>51313.4530258929</v>
      </c>
      <c r="AF42" s="15" t="n">
        <f aca="false">AF39+AF53</f>
        <v>51313.4530258929</v>
      </c>
      <c r="AG42" s="15" t="n">
        <f aca="false">AG39+AG53</f>
        <v>51313.4530258929</v>
      </c>
      <c r="AH42" s="15" t="n">
        <f aca="false">AH39+AH53</f>
        <v>51313.4530258929</v>
      </c>
      <c r="AI42" s="15" t="n">
        <f aca="false">AI39+AI53</f>
        <v>51313.4530258929</v>
      </c>
      <c r="AJ42" s="15" t="n">
        <f aca="false">AJ39+AJ53</f>
        <v>51313.4530258929</v>
      </c>
      <c r="AK42" s="15" t="n">
        <f aca="false">AK39+AK53</f>
        <v>135688.075025893</v>
      </c>
      <c r="AL42" s="15" t="n">
        <f aca="false">AL39+AL53</f>
        <v>135688.075025893</v>
      </c>
    </row>
    <row r="43" customFormat="false" ht="15" hidden="false" customHeight="false" outlineLevel="0" collapsed="false">
      <c r="A43" s="11" t="s">
        <v>184</v>
      </c>
      <c r="C43" s="21" t="n">
        <f aca="false">-(C58+C59+C61)/2*Inputs!$E$60/12</f>
        <v>-3333.33333333333</v>
      </c>
      <c r="D43" s="21" t="n">
        <f aca="false">-(D58+D59+D61)/2*Inputs!$E$60/12</f>
        <v>-3305.55555555556</v>
      </c>
      <c r="E43" s="21" t="n">
        <f aca="false">-(E58+E59+E61)/2*Inputs!$E$60/12</f>
        <v>-3250</v>
      </c>
      <c r="F43" s="21" t="n">
        <f aca="false">-(F58+F59+F61)/2*Inputs!$E$60/12</f>
        <v>-3194.44444444445</v>
      </c>
      <c r="G43" s="21" t="n">
        <f aca="false">-(G58+G59+G61)/2*Inputs!$E$60/12</f>
        <v>-3138.88888888889</v>
      </c>
      <c r="H43" s="21" t="n">
        <f aca="false">-(H58+H59+H61)/2*Inputs!$E$60/12</f>
        <v>-3083.33333333333</v>
      </c>
      <c r="I43" s="21" t="n">
        <f aca="false">-(I58+I59+I61)/2*Inputs!$E$60/12</f>
        <v>-3027.77777777778</v>
      </c>
      <c r="J43" s="21" t="n">
        <f aca="false">-(J58+J59+J61)/2*Inputs!$E$60/12</f>
        <v>-2972.22222222222</v>
      </c>
      <c r="K43" s="21" t="n">
        <f aca="false">-(K58+K59+K61)/2*Inputs!$E$60/12</f>
        <v>-2916.66666666667</v>
      </c>
      <c r="L43" s="21" t="n">
        <f aca="false">-(L58+L59+L61)/2*Inputs!$E$60/12</f>
        <v>-2861.11111111111</v>
      </c>
      <c r="M43" s="21" t="n">
        <f aca="false">-(M58+M59+M61)/2*Inputs!$E$60/12</f>
        <v>-2805.55555555556</v>
      </c>
      <c r="N43" s="21" t="n">
        <f aca="false">-(N58+N59+N61)/2*Inputs!$E$60/12</f>
        <v>-2750</v>
      </c>
      <c r="O43" s="21" t="n">
        <f aca="false">-(O58+O59+O61)/2*Inputs!$E$60/12</f>
        <v>-2694.44444444445</v>
      </c>
      <c r="P43" s="21" t="n">
        <f aca="false">-(P58+P59+P61)/2*Inputs!$E$60/12</f>
        <v>-2638.88888888889</v>
      </c>
      <c r="Q43" s="21" t="n">
        <f aca="false">-(Q58+Q59+Q61)/2*Inputs!$E$60/12</f>
        <v>-2583.33333333334</v>
      </c>
      <c r="R43" s="21" t="n">
        <f aca="false">-(R58+R59+R61)/2*Inputs!$E$60/12</f>
        <v>-2527.77777777778</v>
      </c>
      <c r="S43" s="21" t="n">
        <f aca="false">-(S58+S59+S61)/2*Inputs!$E$60/12</f>
        <v>-2472.22222222222</v>
      </c>
      <c r="T43" s="21" t="n">
        <f aca="false">-(T58+T59+T61)/2*Inputs!$E$60/12</f>
        <v>-2416.66666666667</v>
      </c>
      <c r="U43" s="21" t="n">
        <f aca="false">-(U58+U59+U61)/2*Inputs!$E$60/12</f>
        <v>-2361.11111111111</v>
      </c>
      <c r="V43" s="21" t="n">
        <f aca="false">-(V58+V59+V61)/2*Inputs!$E$60/12</f>
        <v>-2305.55555555556</v>
      </c>
      <c r="W43" s="21" t="n">
        <f aca="false">-(W58+W59+W61)/2*Inputs!$E$60/12</f>
        <v>-2250</v>
      </c>
      <c r="X43" s="21" t="n">
        <f aca="false">-(X58+X59+X61)/2*Inputs!$E$60/12</f>
        <v>-2194.44444444445</v>
      </c>
      <c r="Y43" s="21" t="n">
        <f aca="false">-(Y58+Y59+Y61)/2*Inputs!$E$60/12</f>
        <v>-2138.88888888889</v>
      </c>
      <c r="Z43" s="21" t="n">
        <f aca="false">-(Z58+Z59+Z61)/2*Inputs!$E$60/12</f>
        <v>-2083.33333333334</v>
      </c>
      <c r="AA43" s="21" t="n">
        <f aca="false">-(AA58+AA59+AA61)/2*Inputs!$E$60/12</f>
        <v>-2027.77777777778</v>
      </c>
      <c r="AB43" s="21" t="n">
        <f aca="false">-(AB58+AB59+AB61)/2*Inputs!$E$60/12</f>
        <v>-1972.22222222223</v>
      </c>
      <c r="AC43" s="21" t="n">
        <f aca="false">-(AC58+AC59+AC61)/2*Inputs!$E$60/12</f>
        <v>-1916.66666666667</v>
      </c>
      <c r="AD43" s="21" t="n">
        <f aca="false">-(AD58+AD59+AD61)/2*Inputs!$E$60/12</f>
        <v>-1861.11111111111</v>
      </c>
      <c r="AE43" s="21" t="n">
        <f aca="false">-(AE58+AE59+AE61)/2*Inputs!$E$60/12</f>
        <v>-1805.55555555556</v>
      </c>
      <c r="AF43" s="21" t="n">
        <f aca="false">-(AF58+AF59+AF61)/2*Inputs!$E$60/12</f>
        <v>-1750</v>
      </c>
      <c r="AG43" s="21" t="n">
        <f aca="false">-(AG58+AG59+AG61)/2*Inputs!$E$60/12</f>
        <v>-1694.44444444445</v>
      </c>
      <c r="AH43" s="21" t="n">
        <f aca="false">-(AH58+AH59+AH61)/2*Inputs!$E$60/12</f>
        <v>-1638.88888888889</v>
      </c>
      <c r="AI43" s="21" t="n">
        <f aca="false">-(AI58+AI59+AI61)/2*Inputs!$E$60/12</f>
        <v>-1583.33333333334</v>
      </c>
      <c r="AJ43" s="21" t="n">
        <f aca="false">-(AJ58+AJ59+AJ61)/2*Inputs!$E$60/12</f>
        <v>-1527.77777777778</v>
      </c>
      <c r="AK43" s="21" t="n">
        <f aca="false">-(AK58+AK59+AK61)/2*Inputs!$E$60/12</f>
        <v>-1472.22222222223</v>
      </c>
      <c r="AL43" s="21" t="n">
        <f aca="false">-(AL58+AL59+AL61)/2*Inputs!$E$60/12</f>
        <v>-1416.66666666667</v>
      </c>
    </row>
    <row r="44" customFormat="false" ht="15" hidden="false" customHeight="false" outlineLevel="0" collapsed="false">
      <c r="A44" s="4" t="s">
        <v>185</v>
      </c>
      <c r="C44" s="37" t="n">
        <f aca="false">C42+C43</f>
        <v>11140.8011904762</v>
      </c>
      <c r="D44" s="37" t="n">
        <f aca="false">D42+D43</f>
        <v>11168.5789682539</v>
      </c>
      <c r="E44" s="37" t="n">
        <f aca="false">E42+E43</f>
        <v>11224.1345238095</v>
      </c>
      <c r="F44" s="37" t="n">
        <f aca="false">F42+F43</f>
        <v>11279.6900793651</v>
      </c>
      <c r="G44" s="37" t="n">
        <f aca="false">G42+G43</f>
        <v>11335.2456349206</v>
      </c>
      <c r="H44" s="37" t="n">
        <f aca="false">H42+H43</f>
        <v>11390.8011904762</v>
      </c>
      <c r="I44" s="37" t="n">
        <f aca="false">I42+I43</f>
        <v>11446.3567460317</v>
      </c>
      <c r="J44" s="37" t="n">
        <f aca="false">J42+J43</f>
        <v>11501.9123015873</v>
      </c>
      <c r="K44" s="37" t="n">
        <f aca="false">K42+K43</f>
        <v>11557.4678571428</v>
      </c>
      <c r="L44" s="37" t="n">
        <f aca="false">L42+L43</f>
        <v>11613.0234126984</v>
      </c>
      <c r="M44" s="37" t="n">
        <f aca="false">M42+M43</f>
        <v>58571.6289682541</v>
      </c>
      <c r="N44" s="37" t="n">
        <f aca="false">N42+N43</f>
        <v>58627.1845238097</v>
      </c>
      <c r="O44" s="37" t="n">
        <f aca="false">O42+O43</f>
        <v>29120.3460912699</v>
      </c>
      <c r="P44" s="37" t="n">
        <f aca="false">P42+P43</f>
        <v>29175.9016468254</v>
      </c>
      <c r="Q44" s="37" t="n">
        <f aca="false">Q42+Q43</f>
        <v>29231.457202381</v>
      </c>
      <c r="R44" s="37" t="n">
        <f aca="false">R42+R43</f>
        <v>29287.0127579365</v>
      </c>
      <c r="S44" s="37" t="n">
        <f aca="false">S42+S43</f>
        <v>29342.5683134921</v>
      </c>
      <c r="T44" s="37" t="n">
        <f aca="false">T42+T43</f>
        <v>29398.1238690476</v>
      </c>
      <c r="U44" s="37" t="n">
        <f aca="false">U42+U43</f>
        <v>29453.6794246032</v>
      </c>
      <c r="V44" s="37" t="n">
        <f aca="false">V42+V43</f>
        <v>29509.2349801587</v>
      </c>
      <c r="W44" s="37" t="n">
        <f aca="false">W42+W43</f>
        <v>29564.7905357143</v>
      </c>
      <c r="X44" s="37" t="n">
        <f aca="false">X42+X43</f>
        <v>29620.3460912698</v>
      </c>
      <c r="Y44" s="37" t="n">
        <f aca="false">Y42+Y43</f>
        <v>93944.7441468254</v>
      </c>
      <c r="Z44" s="37" t="n">
        <f aca="false">Z42+Z43</f>
        <v>94000.299702381</v>
      </c>
      <c r="AA44" s="37" t="n">
        <f aca="false">AA42+AA43</f>
        <v>49285.6752481152</v>
      </c>
      <c r="AB44" s="37" t="n">
        <f aca="false">AB42+AB43</f>
        <v>49341.2308036707</v>
      </c>
      <c r="AC44" s="37" t="n">
        <f aca="false">AC42+AC43</f>
        <v>49396.7863592263</v>
      </c>
      <c r="AD44" s="37" t="n">
        <f aca="false">AD42+AD43</f>
        <v>49452.3419147818</v>
      </c>
      <c r="AE44" s="37" t="n">
        <f aca="false">AE42+AE43</f>
        <v>49507.8974703374</v>
      </c>
      <c r="AF44" s="37" t="n">
        <f aca="false">AF42+AF43</f>
        <v>49563.4530258929</v>
      </c>
      <c r="AG44" s="37" t="n">
        <f aca="false">AG42+AG43</f>
        <v>49619.0085814485</v>
      </c>
      <c r="AH44" s="37" t="n">
        <f aca="false">AH42+AH43</f>
        <v>49674.564137004</v>
      </c>
      <c r="AI44" s="37" t="n">
        <f aca="false">AI42+AI43</f>
        <v>49730.1196925596</v>
      </c>
      <c r="AJ44" s="37" t="n">
        <f aca="false">AJ42+AJ43</f>
        <v>49785.6752481152</v>
      </c>
      <c r="AK44" s="37" t="n">
        <f aca="false">AK42+AK43</f>
        <v>134215.852803671</v>
      </c>
      <c r="AL44" s="37" t="n">
        <f aca="false">AL42+AL43</f>
        <v>134271.408359226</v>
      </c>
    </row>
    <row r="45" customFormat="false" ht="15" hidden="false" customHeight="false" outlineLevel="0" collapsed="false">
      <c r="A45" s="17" t="s">
        <v>186</v>
      </c>
      <c r="C45" s="21" t="n">
        <f aca="false">C44</f>
        <v>11140.8011904762</v>
      </c>
      <c r="D45" s="21" t="n">
        <f aca="false">C45+D44</f>
        <v>22309.3801587301</v>
      </c>
      <c r="E45" s="21" t="n">
        <f aca="false">D45+E44</f>
        <v>33533.5146825396</v>
      </c>
      <c r="F45" s="21" t="n">
        <f aca="false">E45+F44</f>
        <v>44813.2047619047</v>
      </c>
      <c r="G45" s="21" t="n">
        <f aca="false">F45+G44</f>
        <v>56148.4503968253</v>
      </c>
      <c r="H45" s="21" t="n">
        <f aca="false">G45+H44</f>
        <v>67539.2515873014</v>
      </c>
      <c r="I45" s="21" t="n">
        <f aca="false">H45+I44</f>
        <v>78985.6083333332</v>
      </c>
      <c r="J45" s="21" t="n">
        <f aca="false">I45+J44</f>
        <v>90487.5206349204</v>
      </c>
      <c r="K45" s="21" t="n">
        <f aca="false">J45+K44</f>
        <v>102044.988492063</v>
      </c>
      <c r="L45" s="21" t="n">
        <f aca="false">K45+L44</f>
        <v>113658.011904762</v>
      </c>
      <c r="M45" s="21" t="n">
        <f aca="false">L45+M44</f>
        <v>172229.640873016</v>
      </c>
      <c r="N45" s="21" t="n">
        <f aca="false">M45+N44</f>
        <v>230856.825396825</v>
      </c>
      <c r="O45" s="21" t="n">
        <f aca="false">N45+O44</f>
        <v>259977.171488095</v>
      </c>
      <c r="P45" s="21" t="n">
        <f aca="false">O45+P44</f>
        <v>289153.073134921</v>
      </c>
      <c r="Q45" s="21" t="n">
        <f aca="false">P45+Q44</f>
        <v>318384.530337302</v>
      </c>
      <c r="R45" s="21" t="n">
        <f aca="false">Q45+R44</f>
        <v>347671.543095238</v>
      </c>
      <c r="S45" s="21" t="n">
        <f aca="false">R45+S44</f>
        <v>377014.11140873</v>
      </c>
      <c r="T45" s="21" t="n">
        <f aca="false">S45+T44</f>
        <v>406412.235277778</v>
      </c>
      <c r="U45" s="21" t="n">
        <f aca="false">T45+U44</f>
        <v>435865.914702381</v>
      </c>
      <c r="V45" s="21" t="n">
        <f aca="false">U45+V44</f>
        <v>465375.14968254</v>
      </c>
      <c r="W45" s="21" t="n">
        <f aca="false">V45+W44</f>
        <v>494939.940218254</v>
      </c>
      <c r="X45" s="21" t="n">
        <f aca="false">W45+X44</f>
        <v>524560.286309524</v>
      </c>
      <c r="Y45" s="21" t="n">
        <f aca="false">X45+Y44</f>
        <v>618505.030456349</v>
      </c>
      <c r="Z45" s="21" t="n">
        <f aca="false">Y45+Z44</f>
        <v>712505.33015873</v>
      </c>
      <c r="AA45" s="21" t="n">
        <f aca="false">Z45+AA44</f>
        <v>761791.005406845</v>
      </c>
      <c r="AB45" s="21" t="n">
        <f aca="false">AA45+AB44</f>
        <v>811132.236210516</v>
      </c>
      <c r="AC45" s="21" t="n">
        <f aca="false">AB45+AC44</f>
        <v>860529.022569742</v>
      </c>
      <c r="AD45" s="21" t="n">
        <f aca="false">AC45+AD44</f>
        <v>909981.364484524</v>
      </c>
      <c r="AE45" s="21" t="n">
        <f aca="false">AD45+AE44</f>
        <v>959489.261954862</v>
      </c>
      <c r="AF45" s="21" t="n">
        <f aca="false">AE45+AF44</f>
        <v>1009052.71498075</v>
      </c>
      <c r="AG45" s="21" t="n">
        <f aca="false">AF45+AG44</f>
        <v>1058671.7235622</v>
      </c>
      <c r="AH45" s="21" t="n">
        <f aca="false">AG45+AH44</f>
        <v>1108346.28769921</v>
      </c>
      <c r="AI45" s="21" t="n">
        <f aca="false">AH45+AI44</f>
        <v>1158076.40739177</v>
      </c>
      <c r="AJ45" s="21" t="n">
        <f aca="false">AI45+AJ44</f>
        <v>1207862.08263988</v>
      </c>
      <c r="AK45" s="21" t="n">
        <f aca="false">AJ45+AK44</f>
        <v>1342077.93544355</v>
      </c>
      <c r="AL45" s="21" t="n">
        <f aca="false">AK45+AL44</f>
        <v>1476349.34380278</v>
      </c>
    </row>
    <row r="46" customFormat="false" ht="15" hidden="false" customHeight="false" outlineLevel="0" collapsed="false">
      <c r="A46" s="17" t="s">
        <v>187</v>
      </c>
      <c r="C46" s="21" t="n">
        <f aca="false">MAX(0,C45)</f>
        <v>11140.8011904762</v>
      </c>
      <c r="D46" s="21" t="n">
        <f aca="false">MAX(C46,D45)</f>
        <v>22309.3801587301</v>
      </c>
      <c r="E46" s="21" t="n">
        <f aca="false">MAX(D46,E45)</f>
        <v>33533.5146825396</v>
      </c>
      <c r="F46" s="21" t="n">
        <f aca="false">MAX(E46,F45)</f>
        <v>44813.2047619047</v>
      </c>
      <c r="G46" s="21" t="n">
        <f aca="false">MAX(F46,G45)</f>
        <v>56148.4503968253</v>
      </c>
      <c r="H46" s="21" t="n">
        <f aca="false">MAX(G46,H45)</f>
        <v>67539.2515873014</v>
      </c>
      <c r="I46" s="21" t="n">
        <f aca="false">MAX(H46,I45)</f>
        <v>78985.6083333332</v>
      </c>
      <c r="J46" s="21" t="n">
        <f aca="false">MAX(I46,J45)</f>
        <v>90487.5206349204</v>
      </c>
      <c r="K46" s="21" t="n">
        <f aca="false">MAX(J46,K45)</f>
        <v>102044.988492063</v>
      </c>
      <c r="L46" s="21" t="n">
        <f aca="false">MAX(K46,L45)</f>
        <v>113658.011904762</v>
      </c>
      <c r="M46" s="21" t="n">
        <f aca="false">MAX(L46,M45)</f>
        <v>172229.640873016</v>
      </c>
      <c r="N46" s="21" t="n">
        <f aca="false">MAX(M46,N45)</f>
        <v>230856.825396825</v>
      </c>
      <c r="O46" s="21" t="n">
        <f aca="false">MAX(N46,O45)</f>
        <v>259977.171488095</v>
      </c>
      <c r="P46" s="21" t="n">
        <f aca="false">MAX(O46,P45)</f>
        <v>289153.073134921</v>
      </c>
      <c r="Q46" s="21" t="n">
        <f aca="false">MAX(P46,Q45)</f>
        <v>318384.530337302</v>
      </c>
      <c r="R46" s="21" t="n">
        <f aca="false">MAX(Q46,R45)</f>
        <v>347671.543095238</v>
      </c>
      <c r="S46" s="21" t="n">
        <f aca="false">MAX(R46,S45)</f>
        <v>377014.11140873</v>
      </c>
      <c r="T46" s="21" t="n">
        <f aca="false">MAX(S46,T45)</f>
        <v>406412.235277778</v>
      </c>
      <c r="U46" s="21" t="n">
        <f aca="false">MAX(T46,U45)</f>
        <v>435865.914702381</v>
      </c>
      <c r="V46" s="21" t="n">
        <f aca="false">MAX(U46,V45)</f>
        <v>465375.14968254</v>
      </c>
      <c r="W46" s="21" t="n">
        <f aca="false">MAX(V46,W45)</f>
        <v>494939.940218254</v>
      </c>
      <c r="X46" s="21" t="n">
        <f aca="false">MAX(W46,X45)</f>
        <v>524560.286309524</v>
      </c>
      <c r="Y46" s="21" t="n">
        <f aca="false">MAX(X46,Y45)</f>
        <v>618505.030456349</v>
      </c>
      <c r="Z46" s="21" t="n">
        <f aca="false">MAX(Y46,Z45)</f>
        <v>712505.33015873</v>
      </c>
      <c r="AA46" s="21" t="n">
        <f aca="false">MAX(Z46,AA45)</f>
        <v>761791.005406845</v>
      </c>
      <c r="AB46" s="21" t="n">
        <f aca="false">MAX(AA46,AB45)</f>
        <v>811132.236210516</v>
      </c>
      <c r="AC46" s="21" t="n">
        <f aca="false">MAX(AB46,AC45)</f>
        <v>860529.022569742</v>
      </c>
      <c r="AD46" s="21" t="n">
        <f aca="false">MAX(AC46,AD45)</f>
        <v>909981.364484524</v>
      </c>
      <c r="AE46" s="21" t="n">
        <f aca="false">MAX(AD46,AE45)</f>
        <v>959489.261954862</v>
      </c>
      <c r="AF46" s="21" t="n">
        <f aca="false">MAX(AE46,AF45)</f>
        <v>1009052.71498075</v>
      </c>
      <c r="AG46" s="21" t="n">
        <f aca="false">MAX(AF46,AG45)</f>
        <v>1058671.7235622</v>
      </c>
      <c r="AH46" s="21" t="n">
        <f aca="false">MAX(AG46,AH45)</f>
        <v>1108346.28769921</v>
      </c>
      <c r="AI46" s="21" t="n">
        <f aca="false">MAX(AH46,AI45)</f>
        <v>1158076.40739177</v>
      </c>
      <c r="AJ46" s="21" t="n">
        <f aca="false">MAX(AI46,AJ45)</f>
        <v>1207862.08263988</v>
      </c>
      <c r="AK46" s="21" t="n">
        <f aca="false">MAX(AJ46,AK45)</f>
        <v>1342077.93544355</v>
      </c>
      <c r="AL46" s="21" t="n">
        <f aca="false">MAX(AK46,AL45)</f>
        <v>1476349.34380278</v>
      </c>
    </row>
    <row r="47" customFormat="false" ht="15" hidden="false" customHeight="false" outlineLevel="0" collapsed="false">
      <c r="A47" s="11" t="s">
        <v>188</v>
      </c>
      <c r="C47" s="21" t="n">
        <f aca="false">-C46*Inputs!$E$70</f>
        <v>-2339.56824999999</v>
      </c>
      <c r="D47" s="21" t="n">
        <f aca="false">-(D46-C46)*Inputs!$E$70</f>
        <v>-2345.40158333333</v>
      </c>
      <c r="E47" s="21" t="n">
        <f aca="false">-(E46-D46)*Inputs!$E$70</f>
        <v>-2357.06825</v>
      </c>
      <c r="F47" s="21" t="n">
        <f aca="false">-(F46-E46)*Inputs!$E$70</f>
        <v>-2368.73491666666</v>
      </c>
      <c r="G47" s="21" t="n">
        <f aca="false">-(G46-F46)*Inputs!$E$70</f>
        <v>-2380.40158333333</v>
      </c>
      <c r="H47" s="21" t="n">
        <f aca="false">-(H46-G46)*Inputs!$E$70</f>
        <v>-2392.06824999999</v>
      </c>
      <c r="I47" s="21" t="n">
        <f aca="false">-(I46-H46)*Inputs!$E$70</f>
        <v>-2403.73491666666</v>
      </c>
      <c r="J47" s="21" t="n">
        <f aca="false">-(J46-I46)*Inputs!$E$70</f>
        <v>-2415.40158333333</v>
      </c>
      <c r="K47" s="21" t="n">
        <f aca="false">-(K46-J46)*Inputs!$E$70</f>
        <v>-2427.06824999999</v>
      </c>
      <c r="L47" s="21" t="n">
        <f aca="false">-(L46-K46)*Inputs!$E$70</f>
        <v>-2438.73491666666</v>
      </c>
      <c r="M47" s="21" t="n">
        <f aca="false">-(M46-L46)*Inputs!$E$70</f>
        <v>-12300.0420833334</v>
      </c>
      <c r="N47" s="21" t="n">
        <f aca="false">-(N46-M46)*Inputs!$E$70</f>
        <v>-12311.70875</v>
      </c>
      <c r="O47" s="21" t="n">
        <f aca="false">-(O46-N46)*Inputs!$E$70</f>
        <v>-6115.27267916667</v>
      </c>
      <c r="P47" s="21" t="n">
        <f aca="false">-(P46-O46)*Inputs!$E$70</f>
        <v>-6126.93934583334</v>
      </c>
      <c r="Q47" s="21" t="n">
        <f aca="false">-(Q46-P46)*Inputs!$E$70</f>
        <v>-6138.60601250001</v>
      </c>
      <c r="R47" s="21" t="n">
        <f aca="false">-(R46-Q46)*Inputs!$E$70</f>
        <v>-6150.27267916666</v>
      </c>
      <c r="S47" s="21" t="n">
        <f aca="false">-(S46-R46)*Inputs!$E$70</f>
        <v>-6161.93934583333</v>
      </c>
      <c r="T47" s="21" t="n">
        <f aca="false">-(T46-S46)*Inputs!$E$70</f>
        <v>-6173.6060125</v>
      </c>
      <c r="U47" s="21" t="n">
        <f aca="false">-(U46-T46)*Inputs!$E$70</f>
        <v>-6185.27267916667</v>
      </c>
      <c r="V47" s="21" t="n">
        <f aca="false">-(V46-U46)*Inputs!$E$70</f>
        <v>-6196.93934583334</v>
      </c>
      <c r="W47" s="21" t="n">
        <f aca="false">-(W46-V46)*Inputs!$E$70</f>
        <v>-6208.6060125</v>
      </c>
      <c r="X47" s="21" t="n">
        <f aca="false">-(X46-W46)*Inputs!$E$70</f>
        <v>-6220.27267916666</v>
      </c>
      <c r="Y47" s="21" t="n">
        <f aca="false">-(Y46-X46)*Inputs!$E$70</f>
        <v>-19728.3962708333</v>
      </c>
      <c r="Z47" s="21" t="n">
        <f aca="false">-(Z46-Y46)*Inputs!$E$70</f>
        <v>-19740.0629375</v>
      </c>
      <c r="AA47" s="21" t="n">
        <f aca="false">-(AA46-Z46)*Inputs!$E$70</f>
        <v>-10349.9918021042</v>
      </c>
      <c r="AB47" s="21" t="n">
        <f aca="false">-(AB46-AA46)*Inputs!$E$70</f>
        <v>-10361.6584687709</v>
      </c>
      <c r="AC47" s="21" t="n">
        <f aca="false">-(AC46-AB46)*Inputs!$E$70</f>
        <v>-10373.3251354375</v>
      </c>
      <c r="AD47" s="21" t="n">
        <f aca="false">-(AD46-AC46)*Inputs!$E$70</f>
        <v>-10384.9918021042</v>
      </c>
      <c r="AE47" s="21" t="n">
        <f aca="false">-(AE46-AD46)*Inputs!$E$70</f>
        <v>-10396.6584687708</v>
      </c>
      <c r="AF47" s="21" t="n">
        <f aca="false">-(AF46-AE46)*Inputs!$E$70</f>
        <v>-10408.3251354375</v>
      </c>
      <c r="AG47" s="21" t="n">
        <f aca="false">-(AG46-AF46)*Inputs!$E$70</f>
        <v>-10419.9918021042</v>
      </c>
      <c r="AH47" s="21" t="n">
        <f aca="false">-(AH46-AG46)*Inputs!$E$70</f>
        <v>-10431.6584687709</v>
      </c>
      <c r="AI47" s="21" t="n">
        <f aca="false">-(AI46-AH46)*Inputs!$E$70</f>
        <v>-10443.3251354375</v>
      </c>
      <c r="AJ47" s="21" t="n">
        <f aca="false">-(AJ46-AI46)*Inputs!$E$70</f>
        <v>-10454.9918021042</v>
      </c>
      <c r="AK47" s="21" t="n">
        <f aca="false">-(AK46-AJ46)*Inputs!$E$70</f>
        <v>-28185.3290887709</v>
      </c>
      <c r="AL47" s="21" t="n">
        <f aca="false">-(AL46-AK46)*Inputs!$E$70</f>
        <v>-28196.9957554375</v>
      </c>
    </row>
    <row r="48" customFormat="false" ht="15" hidden="false" customHeight="false" outlineLevel="0" collapsed="false">
      <c r="A48" s="4" t="s">
        <v>11</v>
      </c>
      <c r="C48" s="37" t="n">
        <f aca="false">C44+C47</f>
        <v>8801.23294047617</v>
      </c>
      <c r="D48" s="37" t="n">
        <f aca="false">D44+D47</f>
        <v>8823.17738492062</v>
      </c>
      <c r="E48" s="37" t="n">
        <f aca="false">E44+E47</f>
        <v>8867.0662738095</v>
      </c>
      <c r="F48" s="37" t="n">
        <f aca="false">F44+F47</f>
        <v>8910.95516269839</v>
      </c>
      <c r="G48" s="37" t="n">
        <f aca="false">G44+G47</f>
        <v>8954.84405158728</v>
      </c>
      <c r="H48" s="37" t="n">
        <f aca="false">H44+H47</f>
        <v>8998.73294047617</v>
      </c>
      <c r="I48" s="37" t="n">
        <f aca="false">I44+I47</f>
        <v>9042.62182936506</v>
      </c>
      <c r="J48" s="37" t="n">
        <f aca="false">J44+J47</f>
        <v>9086.51071825395</v>
      </c>
      <c r="K48" s="37" t="n">
        <f aca="false">K44+K47</f>
        <v>9130.39960714284</v>
      </c>
      <c r="L48" s="37" t="n">
        <f aca="false">L44+L47</f>
        <v>9174.28849603172</v>
      </c>
      <c r="M48" s="37" t="n">
        <f aca="false">M44+M47</f>
        <v>46271.5868849208</v>
      </c>
      <c r="N48" s="37" t="n">
        <f aca="false">N44+N47</f>
        <v>46315.4757738096</v>
      </c>
      <c r="O48" s="37" t="n">
        <f aca="false">O44+O47</f>
        <v>23005.0734121032</v>
      </c>
      <c r="P48" s="37" t="n">
        <f aca="false">P44+P47</f>
        <v>23048.9623009921</v>
      </c>
      <c r="Q48" s="37" t="n">
        <f aca="false">Q44+Q47</f>
        <v>23092.851189881</v>
      </c>
      <c r="R48" s="37" t="n">
        <f aca="false">R44+R47</f>
        <v>23136.7400787699</v>
      </c>
      <c r="S48" s="37" t="n">
        <f aca="false">S44+S47</f>
        <v>23180.6289676587</v>
      </c>
      <c r="T48" s="37" t="n">
        <f aca="false">T44+T47</f>
        <v>23224.5178565476</v>
      </c>
      <c r="U48" s="37" t="n">
        <f aca="false">U44+U47</f>
        <v>23268.4067454365</v>
      </c>
      <c r="V48" s="37" t="n">
        <f aca="false">V44+V47</f>
        <v>23312.2956343254</v>
      </c>
      <c r="W48" s="37" t="n">
        <f aca="false">W44+W47</f>
        <v>23356.1845232143</v>
      </c>
      <c r="X48" s="37" t="n">
        <f aca="false">X44+X47</f>
        <v>23400.0734121032</v>
      </c>
      <c r="Y48" s="37" t="n">
        <f aca="false">Y44+Y47</f>
        <v>74216.3478759921</v>
      </c>
      <c r="Z48" s="37" t="n">
        <f aca="false">Z44+Z47</f>
        <v>74260.236764881</v>
      </c>
      <c r="AA48" s="37" t="n">
        <f aca="false">AA44+AA47</f>
        <v>38935.683446011</v>
      </c>
      <c r="AB48" s="37" t="n">
        <f aca="false">AB44+AB47</f>
        <v>38979.5723348999</v>
      </c>
      <c r="AC48" s="37" t="n">
        <f aca="false">AC44+AC47</f>
        <v>39023.4612237888</v>
      </c>
      <c r="AD48" s="37" t="n">
        <f aca="false">AD44+AD47</f>
        <v>39067.3501126776</v>
      </c>
      <c r="AE48" s="37" t="n">
        <f aca="false">AE44+AE47</f>
        <v>39111.2390015665</v>
      </c>
      <c r="AF48" s="37" t="n">
        <f aca="false">AF44+AF47</f>
        <v>39155.1278904554</v>
      </c>
      <c r="AG48" s="37" t="n">
        <f aca="false">AG44+AG47</f>
        <v>39199.0167793443</v>
      </c>
      <c r="AH48" s="37" t="n">
        <f aca="false">AH44+AH47</f>
        <v>39242.9056682332</v>
      </c>
      <c r="AI48" s="37" t="n">
        <f aca="false">AI44+AI47</f>
        <v>39286.7945571221</v>
      </c>
      <c r="AJ48" s="37" t="n">
        <f aca="false">AJ44+AJ47</f>
        <v>39330.683446011</v>
      </c>
      <c r="AK48" s="37" t="n">
        <f aca="false">AK44+AK47</f>
        <v>106030.5237149</v>
      </c>
      <c r="AL48" s="37" t="n">
        <f aca="false">AL44+AL47</f>
        <v>106074.412603789</v>
      </c>
    </row>
    <row r="50" customFormat="false" ht="15" hidden="false" customHeight="false" outlineLevel="0" collapsed="false">
      <c r="A50" s="7" t="s">
        <v>189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customFormat="false" ht="15" hidden="false" customHeight="false" outlineLevel="0" collapsed="false">
      <c r="A51" s="11" t="s">
        <v>190</v>
      </c>
      <c r="C51" s="21" t="n">
        <f aca="false">IF(C$4=1,Inputs!$E$35+Inputs!$E$18*Inputs!$E$25,0)+IF(AND(C$4&gt;1,MOD(C$4-1,12)=0),Inputs!$E$19*Inputs!$E$25,0)</f>
        <v>350000</v>
      </c>
      <c r="D51" s="21" t="n">
        <f aca="false">IF(D$4=1,Inputs!$E$35+Inputs!$E$18*Inputs!$E$25,0)+IF(AND(D$4&gt;1,MOD(D$4-1,12)=0),Inputs!$E$19*Inputs!$E$25,0)</f>
        <v>0</v>
      </c>
      <c r="E51" s="21" t="n">
        <f aca="false">IF(E$4=1,Inputs!$E$35+Inputs!$E$18*Inputs!$E$25,0)+IF(AND(E$4&gt;1,MOD(E$4-1,12)=0),Inputs!$E$19*Inputs!$E$25,0)</f>
        <v>0</v>
      </c>
      <c r="F51" s="21" t="n">
        <f aca="false">IF(F$4=1,Inputs!$E$35+Inputs!$E$18*Inputs!$E$25,0)+IF(AND(F$4&gt;1,MOD(F$4-1,12)=0),Inputs!$E$19*Inputs!$E$25,0)</f>
        <v>0</v>
      </c>
      <c r="G51" s="21" t="n">
        <f aca="false">IF(G$4=1,Inputs!$E$35+Inputs!$E$18*Inputs!$E$25,0)+IF(AND(G$4&gt;1,MOD(G$4-1,12)=0),Inputs!$E$19*Inputs!$E$25,0)</f>
        <v>0</v>
      </c>
      <c r="H51" s="21" t="n">
        <f aca="false">IF(H$4=1,Inputs!$E$35+Inputs!$E$18*Inputs!$E$25,0)+IF(AND(H$4&gt;1,MOD(H$4-1,12)=0),Inputs!$E$19*Inputs!$E$25,0)</f>
        <v>0</v>
      </c>
      <c r="I51" s="21" t="n">
        <f aca="false">IF(I$4=1,Inputs!$E$35+Inputs!$E$18*Inputs!$E$25,0)+IF(AND(I$4&gt;1,MOD(I$4-1,12)=0),Inputs!$E$19*Inputs!$E$25,0)</f>
        <v>0</v>
      </c>
      <c r="J51" s="21" t="n">
        <f aca="false">IF(J$4=1,Inputs!$E$35+Inputs!$E$18*Inputs!$E$25,0)+IF(AND(J$4&gt;1,MOD(J$4-1,12)=0),Inputs!$E$19*Inputs!$E$25,0)</f>
        <v>0</v>
      </c>
      <c r="K51" s="21" t="n">
        <f aca="false">IF(K$4=1,Inputs!$E$35+Inputs!$E$18*Inputs!$E$25,0)+IF(AND(K$4&gt;1,MOD(K$4-1,12)=0),Inputs!$E$19*Inputs!$E$25,0)</f>
        <v>0</v>
      </c>
      <c r="L51" s="21" t="n">
        <f aca="false">IF(L$4=1,Inputs!$E$35+Inputs!$E$18*Inputs!$E$25,0)+IF(AND(L$4&gt;1,MOD(L$4-1,12)=0),Inputs!$E$19*Inputs!$E$25,0)</f>
        <v>0</v>
      </c>
      <c r="M51" s="21" t="n">
        <f aca="false">IF(M$4=1,Inputs!$E$35+Inputs!$E$18*Inputs!$E$25,0)+IF(AND(M$4&gt;1,MOD(M$4-1,12)=0),Inputs!$E$19*Inputs!$E$25,0)</f>
        <v>0</v>
      </c>
      <c r="N51" s="21" t="n">
        <f aca="false">IF(N$4=1,Inputs!$E$35+Inputs!$E$18*Inputs!$E$25,0)+IF(AND(N$4&gt;1,MOD(N$4-1,12)=0),Inputs!$E$19*Inputs!$E$25,0)</f>
        <v>0</v>
      </c>
      <c r="O51" s="21" t="n">
        <f aca="false">IF(O$4=1,Inputs!$E$35+Inputs!$E$18*Inputs!$E$25,0)+IF(AND(O$4&gt;1,MOD(O$4-1,12)=0),Inputs!$E$19*Inputs!$E$25,0)</f>
        <v>150000</v>
      </c>
      <c r="P51" s="21" t="n">
        <f aca="false">IF(P$4=1,Inputs!$E$35+Inputs!$E$18*Inputs!$E$25,0)+IF(AND(P$4&gt;1,MOD(P$4-1,12)=0),Inputs!$E$19*Inputs!$E$25,0)</f>
        <v>0</v>
      </c>
      <c r="Q51" s="21" t="n">
        <f aca="false">IF(Q$4=1,Inputs!$E$35+Inputs!$E$18*Inputs!$E$25,0)+IF(AND(Q$4&gt;1,MOD(Q$4-1,12)=0),Inputs!$E$19*Inputs!$E$25,0)</f>
        <v>0</v>
      </c>
      <c r="R51" s="21" t="n">
        <f aca="false">IF(R$4=1,Inputs!$E$35+Inputs!$E$18*Inputs!$E$25,0)+IF(AND(R$4&gt;1,MOD(R$4-1,12)=0),Inputs!$E$19*Inputs!$E$25,0)</f>
        <v>0</v>
      </c>
      <c r="S51" s="21" t="n">
        <f aca="false">IF(S$4=1,Inputs!$E$35+Inputs!$E$18*Inputs!$E$25,0)+IF(AND(S$4&gt;1,MOD(S$4-1,12)=0),Inputs!$E$19*Inputs!$E$25,0)</f>
        <v>0</v>
      </c>
      <c r="T51" s="21" t="n">
        <f aca="false">IF(T$4=1,Inputs!$E$35+Inputs!$E$18*Inputs!$E$25,0)+IF(AND(T$4&gt;1,MOD(T$4-1,12)=0),Inputs!$E$19*Inputs!$E$25,0)</f>
        <v>0</v>
      </c>
      <c r="U51" s="21" t="n">
        <f aca="false">IF(U$4=1,Inputs!$E$35+Inputs!$E$18*Inputs!$E$25,0)+IF(AND(U$4&gt;1,MOD(U$4-1,12)=0),Inputs!$E$19*Inputs!$E$25,0)</f>
        <v>0</v>
      </c>
      <c r="V51" s="21" t="n">
        <f aca="false">IF(V$4=1,Inputs!$E$35+Inputs!$E$18*Inputs!$E$25,0)+IF(AND(V$4&gt;1,MOD(V$4-1,12)=0),Inputs!$E$19*Inputs!$E$25,0)</f>
        <v>0</v>
      </c>
      <c r="W51" s="21" t="n">
        <f aca="false">IF(W$4=1,Inputs!$E$35+Inputs!$E$18*Inputs!$E$25,0)+IF(AND(W$4&gt;1,MOD(W$4-1,12)=0),Inputs!$E$19*Inputs!$E$25,0)</f>
        <v>0</v>
      </c>
      <c r="X51" s="21" t="n">
        <f aca="false">IF(X$4=1,Inputs!$E$35+Inputs!$E$18*Inputs!$E$25,0)+IF(AND(X$4&gt;1,MOD(X$4-1,12)=0),Inputs!$E$19*Inputs!$E$25,0)</f>
        <v>0</v>
      </c>
      <c r="Y51" s="21" t="n">
        <f aca="false">IF(Y$4=1,Inputs!$E$35+Inputs!$E$18*Inputs!$E$25,0)+IF(AND(Y$4&gt;1,MOD(Y$4-1,12)=0),Inputs!$E$19*Inputs!$E$25,0)</f>
        <v>0</v>
      </c>
      <c r="Z51" s="21" t="n">
        <f aca="false">IF(Z$4=1,Inputs!$E$35+Inputs!$E$18*Inputs!$E$25,0)+IF(AND(Z$4&gt;1,MOD(Z$4-1,12)=0),Inputs!$E$19*Inputs!$E$25,0)</f>
        <v>0</v>
      </c>
      <c r="AA51" s="21" t="n">
        <f aca="false">IF(AA$4=1,Inputs!$E$35+Inputs!$E$18*Inputs!$E$25,0)+IF(AND(AA$4&gt;1,MOD(AA$4-1,12)=0),Inputs!$E$19*Inputs!$E$25,0)</f>
        <v>150000</v>
      </c>
      <c r="AB51" s="21" t="n">
        <f aca="false">IF(AB$4=1,Inputs!$E$35+Inputs!$E$18*Inputs!$E$25,0)+IF(AND(AB$4&gt;1,MOD(AB$4-1,12)=0),Inputs!$E$19*Inputs!$E$25,0)</f>
        <v>0</v>
      </c>
      <c r="AC51" s="21" t="n">
        <f aca="false">IF(AC$4=1,Inputs!$E$35+Inputs!$E$18*Inputs!$E$25,0)+IF(AND(AC$4&gt;1,MOD(AC$4-1,12)=0),Inputs!$E$19*Inputs!$E$25,0)</f>
        <v>0</v>
      </c>
      <c r="AD51" s="21" t="n">
        <f aca="false">IF(AD$4=1,Inputs!$E$35+Inputs!$E$18*Inputs!$E$25,0)+IF(AND(AD$4&gt;1,MOD(AD$4-1,12)=0),Inputs!$E$19*Inputs!$E$25,0)</f>
        <v>0</v>
      </c>
      <c r="AE51" s="21" t="n">
        <f aca="false">IF(AE$4=1,Inputs!$E$35+Inputs!$E$18*Inputs!$E$25,0)+IF(AND(AE$4&gt;1,MOD(AE$4-1,12)=0),Inputs!$E$19*Inputs!$E$25,0)</f>
        <v>0</v>
      </c>
      <c r="AF51" s="21" t="n">
        <f aca="false">IF(AF$4=1,Inputs!$E$35+Inputs!$E$18*Inputs!$E$25,0)+IF(AND(AF$4&gt;1,MOD(AF$4-1,12)=0),Inputs!$E$19*Inputs!$E$25,0)</f>
        <v>0</v>
      </c>
      <c r="AG51" s="21" t="n">
        <f aca="false">IF(AG$4=1,Inputs!$E$35+Inputs!$E$18*Inputs!$E$25,0)+IF(AND(AG$4&gt;1,MOD(AG$4-1,12)=0),Inputs!$E$19*Inputs!$E$25,0)</f>
        <v>0</v>
      </c>
      <c r="AH51" s="21" t="n">
        <f aca="false">IF(AH$4=1,Inputs!$E$35+Inputs!$E$18*Inputs!$E$25,0)+IF(AND(AH$4&gt;1,MOD(AH$4-1,12)=0),Inputs!$E$19*Inputs!$E$25,0)</f>
        <v>0</v>
      </c>
      <c r="AI51" s="21" t="n">
        <f aca="false">IF(AI$4=1,Inputs!$E$35+Inputs!$E$18*Inputs!$E$25,0)+IF(AND(AI$4&gt;1,MOD(AI$4-1,12)=0),Inputs!$E$19*Inputs!$E$25,0)</f>
        <v>0</v>
      </c>
      <c r="AJ51" s="21" t="n">
        <f aca="false">IF(AJ$4=1,Inputs!$E$35+Inputs!$E$18*Inputs!$E$25,0)+IF(AND(AJ$4&gt;1,MOD(AJ$4-1,12)=0),Inputs!$E$19*Inputs!$E$25,0)</f>
        <v>0</v>
      </c>
      <c r="AK51" s="21" t="n">
        <f aca="false">IF(AK$4=1,Inputs!$E$35+Inputs!$E$18*Inputs!$E$25,0)+IF(AND(AK$4&gt;1,MOD(AK$4-1,12)=0),Inputs!$E$19*Inputs!$E$25,0)</f>
        <v>0</v>
      </c>
      <c r="AL51" s="21" t="n">
        <f aca="false">IF(AL$4=1,Inputs!$E$35+Inputs!$E$18*Inputs!$E$25,0)+IF(AND(AL$4&gt;1,MOD(AL$4-1,12)=0),Inputs!$E$19*Inputs!$E$25,0)</f>
        <v>0</v>
      </c>
    </row>
    <row r="52" customFormat="false" ht="15" hidden="false" customHeight="false" outlineLevel="0" collapsed="false">
      <c r="A52" s="11" t="s">
        <v>191</v>
      </c>
      <c r="C52" s="21" t="n">
        <f aca="false">C51</f>
        <v>350000</v>
      </c>
      <c r="D52" s="21" t="n">
        <f aca="false">C52+D51</f>
        <v>350000</v>
      </c>
      <c r="E52" s="21" t="n">
        <f aca="false">D52+E51</f>
        <v>350000</v>
      </c>
      <c r="F52" s="21" t="n">
        <f aca="false">E52+F51</f>
        <v>350000</v>
      </c>
      <c r="G52" s="21" t="n">
        <f aca="false">F52+G51</f>
        <v>350000</v>
      </c>
      <c r="H52" s="21" t="n">
        <f aca="false">G52+H51</f>
        <v>350000</v>
      </c>
      <c r="I52" s="21" t="n">
        <f aca="false">H52+I51</f>
        <v>350000</v>
      </c>
      <c r="J52" s="21" t="n">
        <f aca="false">I52+J51</f>
        <v>350000</v>
      </c>
      <c r="K52" s="21" t="n">
        <f aca="false">J52+K51</f>
        <v>350000</v>
      </c>
      <c r="L52" s="21" t="n">
        <f aca="false">K52+L51</f>
        <v>350000</v>
      </c>
      <c r="M52" s="21" t="n">
        <f aca="false">L52+M51</f>
        <v>350000</v>
      </c>
      <c r="N52" s="21" t="n">
        <f aca="false">M52+N51</f>
        <v>350000</v>
      </c>
      <c r="O52" s="21" t="n">
        <f aca="false">N52+O51</f>
        <v>500000</v>
      </c>
      <c r="P52" s="21" t="n">
        <f aca="false">O52+P51</f>
        <v>500000</v>
      </c>
      <c r="Q52" s="21" t="n">
        <f aca="false">P52+Q51</f>
        <v>500000</v>
      </c>
      <c r="R52" s="21" t="n">
        <f aca="false">Q52+R51</f>
        <v>500000</v>
      </c>
      <c r="S52" s="21" t="n">
        <f aca="false">R52+S51</f>
        <v>500000</v>
      </c>
      <c r="T52" s="21" t="n">
        <f aca="false">S52+T51</f>
        <v>500000</v>
      </c>
      <c r="U52" s="21" t="n">
        <f aca="false">T52+U51</f>
        <v>500000</v>
      </c>
      <c r="V52" s="21" t="n">
        <f aca="false">U52+V51</f>
        <v>500000</v>
      </c>
      <c r="W52" s="21" t="n">
        <f aca="false">V52+W51</f>
        <v>500000</v>
      </c>
      <c r="X52" s="21" t="n">
        <f aca="false">W52+X51</f>
        <v>500000</v>
      </c>
      <c r="Y52" s="21" t="n">
        <f aca="false">X52+Y51</f>
        <v>500000</v>
      </c>
      <c r="Z52" s="21" t="n">
        <f aca="false">Y52+Z51</f>
        <v>500000</v>
      </c>
      <c r="AA52" s="21" t="n">
        <f aca="false">Z52+AA51</f>
        <v>650000</v>
      </c>
      <c r="AB52" s="21" t="n">
        <f aca="false">AA52+AB51</f>
        <v>650000</v>
      </c>
      <c r="AC52" s="21" t="n">
        <f aca="false">AB52+AC51</f>
        <v>650000</v>
      </c>
      <c r="AD52" s="21" t="n">
        <f aca="false">AC52+AD51</f>
        <v>650000</v>
      </c>
      <c r="AE52" s="21" t="n">
        <f aca="false">AD52+AE51</f>
        <v>650000</v>
      </c>
      <c r="AF52" s="21" t="n">
        <f aca="false">AE52+AF51</f>
        <v>650000</v>
      </c>
      <c r="AG52" s="21" t="n">
        <f aca="false">AF52+AG51</f>
        <v>650000</v>
      </c>
      <c r="AH52" s="21" t="n">
        <f aca="false">AG52+AH51</f>
        <v>650000</v>
      </c>
      <c r="AI52" s="21" t="n">
        <f aca="false">AH52+AI51</f>
        <v>650000</v>
      </c>
      <c r="AJ52" s="21" t="n">
        <f aca="false">AI52+AJ51</f>
        <v>650000</v>
      </c>
      <c r="AK52" s="21" t="n">
        <f aca="false">AJ52+AK51</f>
        <v>650000</v>
      </c>
      <c r="AL52" s="21" t="n">
        <f aca="false">AK52+AL51</f>
        <v>650000</v>
      </c>
    </row>
    <row r="53" customFormat="false" ht="15" hidden="false" customHeight="false" outlineLevel="0" collapsed="false">
      <c r="A53" s="11" t="s">
        <v>192</v>
      </c>
      <c r="C53" s="21" t="n">
        <f aca="false">-MIN(C52/MAX(1,Inputs!$E$69*12),C51)</f>
        <v>-4166.66666666667</v>
      </c>
      <c r="D53" s="21" t="n">
        <f aca="false">-MIN(D52/MAX(1,Inputs!$E$69*12),C55+D51)</f>
        <v>-4166.66666666667</v>
      </c>
      <c r="E53" s="21" t="n">
        <f aca="false">-MIN(E52/MAX(1,Inputs!$E$69*12),D55+E51)</f>
        <v>-4166.66666666667</v>
      </c>
      <c r="F53" s="21" t="n">
        <f aca="false">-MIN(F52/MAX(1,Inputs!$E$69*12),E55+F51)</f>
        <v>-4166.66666666667</v>
      </c>
      <c r="G53" s="21" t="n">
        <f aca="false">-MIN(G52/MAX(1,Inputs!$E$69*12),F55+G51)</f>
        <v>-4166.66666666667</v>
      </c>
      <c r="H53" s="21" t="n">
        <f aca="false">-MIN(H52/MAX(1,Inputs!$E$69*12),G55+H51)</f>
        <v>-4166.66666666667</v>
      </c>
      <c r="I53" s="21" t="n">
        <f aca="false">-MIN(I52/MAX(1,Inputs!$E$69*12),H55+I51)</f>
        <v>-4166.66666666667</v>
      </c>
      <c r="J53" s="21" t="n">
        <f aca="false">-MIN(J52/MAX(1,Inputs!$E$69*12),I55+J51)</f>
        <v>-4166.66666666667</v>
      </c>
      <c r="K53" s="21" t="n">
        <f aca="false">-MIN(K52/MAX(1,Inputs!$E$69*12),J55+K51)</f>
        <v>-4166.66666666667</v>
      </c>
      <c r="L53" s="21" t="n">
        <f aca="false">-MIN(L52/MAX(1,Inputs!$E$69*12),K55+L51)</f>
        <v>-4166.66666666667</v>
      </c>
      <c r="M53" s="21" t="n">
        <f aca="false">-MIN(M52/MAX(1,Inputs!$E$69*12),L55+M51)</f>
        <v>-4166.66666666667</v>
      </c>
      <c r="N53" s="21" t="n">
        <f aca="false">-MIN(N52/MAX(1,Inputs!$E$69*12),M55+N51)</f>
        <v>-4166.66666666667</v>
      </c>
      <c r="O53" s="21" t="n">
        <f aca="false">-MIN(O52/MAX(1,Inputs!$E$69*12),N55+O51)</f>
        <v>-5952.38095238095</v>
      </c>
      <c r="P53" s="21" t="n">
        <f aca="false">-MIN(P52/MAX(1,Inputs!$E$69*12),O55+P51)</f>
        <v>-5952.38095238095</v>
      </c>
      <c r="Q53" s="21" t="n">
        <f aca="false">-MIN(Q52/MAX(1,Inputs!$E$69*12),P55+Q51)</f>
        <v>-5952.38095238095</v>
      </c>
      <c r="R53" s="21" t="n">
        <f aca="false">-MIN(R52/MAX(1,Inputs!$E$69*12),Q55+R51)</f>
        <v>-5952.38095238095</v>
      </c>
      <c r="S53" s="21" t="n">
        <f aca="false">-MIN(S52/MAX(1,Inputs!$E$69*12),R55+S51)</f>
        <v>-5952.38095238095</v>
      </c>
      <c r="T53" s="21" t="n">
        <f aca="false">-MIN(T52/MAX(1,Inputs!$E$69*12),S55+T51)</f>
        <v>-5952.38095238095</v>
      </c>
      <c r="U53" s="21" t="n">
        <f aca="false">-MIN(U52/MAX(1,Inputs!$E$69*12),T55+U51)</f>
        <v>-5952.38095238095</v>
      </c>
      <c r="V53" s="21" t="n">
        <f aca="false">-MIN(V52/MAX(1,Inputs!$E$69*12),U55+V51)</f>
        <v>-5952.38095238095</v>
      </c>
      <c r="W53" s="21" t="n">
        <f aca="false">-MIN(W52/MAX(1,Inputs!$E$69*12),V55+W51)</f>
        <v>-5952.38095238095</v>
      </c>
      <c r="X53" s="21" t="n">
        <f aca="false">-MIN(X52/MAX(1,Inputs!$E$69*12),W55+X51)</f>
        <v>-5952.38095238095</v>
      </c>
      <c r="Y53" s="21" t="n">
        <f aca="false">-MIN(Y52/MAX(1,Inputs!$E$69*12),X55+Y51)</f>
        <v>-5952.38095238095</v>
      </c>
      <c r="Z53" s="21" t="n">
        <f aca="false">-MIN(Z52/MAX(1,Inputs!$E$69*12),Y55+Z51)</f>
        <v>-5952.38095238095</v>
      </c>
      <c r="AA53" s="21" t="n">
        <f aca="false">-MIN(AA52/MAX(1,Inputs!$E$69*12),Z55+AA51)</f>
        <v>-7738.09523809524</v>
      </c>
      <c r="AB53" s="21" t="n">
        <f aca="false">-MIN(AB52/MAX(1,Inputs!$E$69*12),AA55+AB51)</f>
        <v>-7738.09523809524</v>
      </c>
      <c r="AC53" s="21" t="n">
        <f aca="false">-MIN(AC52/MAX(1,Inputs!$E$69*12),AB55+AC51)</f>
        <v>-7738.09523809524</v>
      </c>
      <c r="AD53" s="21" t="n">
        <f aca="false">-MIN(AD52/MAX(1,Inputs!$E$69*12),AC55+AD51)</f>
        <v>-7738.09523809524</v>
      </c>
      <c r="AE53" s="21" t="n">
        <f aca="false">-MIN(AE52/MAX(1,Inputs!$E$69*12),AD55+AE51)</f>
        <v>-7738.09523809524</v>
      </c>
      <c r="AF53" s="21" t="n">
        <f aca="false">-MIN(AF52/MAX(1,Inputs!$E$69*12),AE55+AF51)</f>
        <v>-7738.09523809524</v>
      </c>
      <c r="AG53" s="21" t="n">
        <f aca="false">-MIN(AG52/MAX(1,Inputs!$E$69*12),AF55+AG51)</f>
        <v>-7738.09523809524</v>
      </c>
      <c r="AH53" s="21" t="n">
        <f aca="false">-MIN(AH52/MAX(1,Inputs!$E$69*12),AG55+AH51)</f>
        <v>-7738.09523809524</v>
      </c>
      <c r="AI53" s="21" t="n">
        <f aca="false">-MIN(AI52/MAX(1,Inputs!$E$69*12),AH55+AI51)</f>
        <v>-7738.09523809524</v>
      </c>
      <c r="AJ53" s="21" t="n">
        <f aca="false">-MIN(AJ52/MAX(1,Inputs!$E$69*12),AI55+AJ51)</f>
        <v>-7738.09523809524</v>
      </c>
      <c r="AK53" s="21" t="n">
        <f aca="false">-MIN(AK52/MAX(1,Inputs!$E$69*12),AJ55+AK51)</f>
        <v>-7738.09523809524</v>
      </c>
      <c r="AL53" s="21" t="n">
        <f aca="false">-MIN(AL52/MAX(1,Inputs!$E$69*12),AK55+AL51)</f>
        <v>-7738.09523809524</v>
      </c>
    </row>
    <row r="54" customFormat="false" ht="15" hidden="false" customHeight="false" outlineLevel="0" collapsed="false">
      <c r="A54" s="11" t="s">
        <v>193</v>
      </c>
      <c r="C54" s="21" t="n">
        <f aca="false">C53</f>
        <v>-4166.66666666667</v>
      </c>
      <c r="D54" s="21" t="n">
        <f aca="false">C54+D53</f>
        <v>-8333.33333333333</v>
      </c>
      <c r="E54" s="21" t="n">
        <f aca="false">D54+E53</f>
        <v>-12500</v>
      </c>
      <c r="F54" s="21" t="n">
        <f aca="false">E54+F53</f>
        <v>-16666.6666666667</v>
      </c>
      <c r="G54" s="21" t="n">
        <f aca="false">F54+G53</f>
        <v>-20833.3333333333</v>
      </c>
      <c r="H54" s="21" t="n">
        <f aca="false">G54+H53</f>
        <v>-25000</v>
      </c>
      <c r="I54" s="21" t="n">
        <f aca="false">H54+I53</f>
        <v>-29166.6666666667</v>
      </c>
      <c r="J54" s="21" t="n">
        <f aca="false">I54+J53</f>
        <v>-33333.3333333333</v>
      </c>
      <c r="K54" s="21" t="n">
        <f aca="false">J54+K53</f>
        <v>-37500</v>
      </c>
      <c r="L54" s="21" t="n">
        <f aca="false">K54+L53</f>
        <v>-41666.6666666667</v>
      </c>
      <c r="M54" s="21" t="n">
        <f aca="false">L54+M53</f>
        <v>-45833.3333333333</v>
      </c>
      <c r="N54" s="21" t="n">
        <f aca="false">M54+N53</f>
        <v>-50000</v>
      </c>
      <c r="O54" s="21" t="n">
        <f aca="false">N54+O53</f>
        <v>-55952.380952381</v>
      </c>
      <c r="P54" s="21" t="n">
        <f aca="false">O54+P53</f>
        <v>-61904.7619047619</v>
      </c>
      <c r="Q54" s="21" t="n">
        <f aca="false">P54+Q53</f>
        <v>-67857.1428571429</v>
      </c>
      <c r="R54" s="21" t="n">
        <f aca="false">Q54+R53</f>
        <v>-73809.5238095238</v>
      </c>
      <c r="S54" s="21" t="n">
        <f aca="false">R54+S53</f>
        <v>-79761.9047619048</v>
      </c>
      <c r="T54" s="21" t="n">
        <f aca="false">S54+T53</f>
        <v>-85714.2857142857</v>
      </c>
      <c r="U54" s="21" t="n">
        <f aca="false">T54+U53</f>
        <v>-91666.6666666666</v>
      </c>
      <c r="V54" s="21" t="n">
        <f aca="false">U54+V53</f>
        <v>-97619.0476190476</v>
      </c>
      <c r="W54" s="21" t="n">
        <f aca="false">V54+W53</f>
        <v>-103571.428571429</v>
      </c>
      <c r="X54" s="21" t="n">
        <f aca="false">W54+X53</f>
        <v>-109523.809523809</v>
      </c>
      <c r="Y54" s="21" t="n">
        <f aca="false">X54+Y53</f>
        <v>-115476.19047619</v>
      </c>
      <c r="Z54" s="21" t="n">
        <f aca="false">Y54+Z53</f>
        <v>-121428.571428571</v>
      </c>
      <c r="AA54" s="21" t="n">
        <f aca="false">Z54+AA53</f>
        <v>-129166.666666667</v>
      </c>
      <c r="AB54" s="21" t="n">
        <f aca="false">AA54+AB53</f>
        <v>-136904.761904762</v>
      </c>
      <c r="AC54" s="21" t="n">
        <f aca="false">AB54+AC53</f>
        <v>-144642.857142857</v>
      </c>
      <c r="AD54" s="21" t="n">
        <f aca="false">AC54+AD53</f>
        <v>-152380.952380952</v>
      </c>
      <c r="AE54" s="21" t="n">
        <f aca="false">AD54+AE53</f>
        <v>-160119.047619048</v>
      </c>
      <c r="AF54" s="21" t="n">
        <f aca="false">AE54+AF53</f>
        <v>-167857.142857143</v>
      </c>
      <c r="AG54" s="21" t="n">
        <f aca="false">AF54+AG53</f>
        <v>-175595.238095238</v>
      </c>
      <c r="AH54" s="21" t="n">
        <f aca="false">AG54+AH53</f>
        <v>-183333.333333333</v>
      </c>
      <c r="AI54" s="21" t="n">
        <f aca="false">AH54+AI53</f>
        <v>-191071.428571429</v>
      </c>
      <c r="AJ54" s="21" t="n">
        <f aca="false">AI54+AJ53</f>
        <v>-198809.523809524</v>
      </c>
      <c r="AK54" s="21" t="n">
        <f aca="false">AJ54+AK53</f>
        <v>-206547.619047619</v>
      </c>
      <c r="AL54" s="21" t="n">
        <f aca="false">AK54+AL53</f>
        <v>-214285.714285714</v>
      </c>
    </row>
    <row r="55" customFormat="false" ht="15" hidden="false" customHeight="false" outlineLevel="0" collapsed="false">
      <c r="A55" s="4" t="s">
        <v>194</v>
      </c>
      <c r="C55" s="15" t="n">
        <f aca="false">C52+C54</f>
        <v>345833.333333333</v>
      </c>
      <c r="D55" s="15" t="n">
        <f aca="false">D52+D54</f>
        <v>341666.666666667</v>
      </c>
      <c r="E55" s="15" t="n">
        <f aca="false">E52+E54</f>
        <v>337500</v>
      </c>
      <c r="F55" s="15" t="n">
        <f aca="false">F52+F54</f>
        <v>333333.333333333</v>
      </c>
      <c r="G55" s="15" t="n">
        <f aca="false">G52+G54</f>
        <v>329166.666666667</v>
      </c>
      <c r="H55" s="15" t="n">
        <f aca="false">H52+H54</f>
        <v>325000</v>
      </c>
      <c r="I55" s="15" t="n">
        <f aca="false">I52+I54</f>
        <v>320833.333333333</v>
      </c>
      <c r="J55" s="15" t="n">
        <f aca="false">J52+J54</f>
        <v>316666.666666667</v>
      </c>
      <c r="K55" s="15" t="n">
        <f aca="false">K52+K54</f>
        <v>312500</v>
      </c>
      <c r="L55" s="15" t="n">
        <f aca="false">L52+L54</f>
        <v>308333.333333333</v>
      </c>
      <c r="M55" s="15" t="n">
        <f aca="false">M52+M54</f>
        <v>304166.666666667</v>
      </c>
      <c r="N55" s="15" t="n">
        <f aca="false">N52+N54</f>
        <v>300000</v>
      </c>
      <c r="O55" s="15" t="n">
        <f aca="false">O52+O54</f>
        <v>444047.619047619</v>
      </c>
      <c r="P55" s="15" t="n">
        <f aca="false">P52+P54</f>
        <v>438095.238095238</v>
      </c>
      <c r="Q55" s="15" t="n">
        <f aca="false">Q52+Q54</f>
        <v>432142.857142857</v>
      </c>
      <c r="R55" s="15" t="n">
        <f aca="false">R52+R54</f>
        <v>426190.476190476</v>
      </c>
      <c r="S55" s="15" t="n">
        <f aca="false">S52+S54</f>
        <v>420238.095238095</v>
      </c>
      <c r="T55" s="15" t="n">
        <f aca="false">T52+T54</f>
        <v>414285.714285714</v>
      </c>
      <c r="U55" s="15" t="n">
        <f aca="false">U52+U54</f>
        <v>408333.333333333</v>
      </c>
      <c r="V55" s="15" t="n">
        <f aca="false">V52+V54</f>
        <v>402380.952380952</v>
      </c>
      <c r="W55" s="15" t="n">
        <f aca="false">W52+W54</f>
        <v>396428.571428572</v>
      </c>
      <c r="X55" s="15" t="n">
        <f aca="false">X52+X54</f>
        <v>390476.190476191</v>
      </c>
      <c r="Y55" s="15" t="n">
        <f aca="false">Y52+Y54</f>
        <v>384523.80952381</v>
      </c>
      <c r="Z55" s="15" t="n">
        <f aca="false">Z52+Z54</f>
        <v>378571.428571429</v>
      </c>
      <c r="AA55" s="15" t="n">
        <f aca="false">AA52+AA54</f>
        <v>520833.333333333</v>
      </c>
      <c r="AB55" s="15" t="n">
        <f aca="false">AB52+AB54</f>
        <v>513095.238095238</v>
      </c>
      <c r="AC55" s="15" t="n">
        <f aca="false">AC52+AC54</f>
        <v>505357.142857143</v>
      </c>
      <c r="AD55" s="15" t="n">
        <f aca="false">AD52+AD54</f>
        <v>497619.047619048</v>
      </c>
      <c r="AE55" s="15" t="n">
        <f aca="false">AE52+AE54</f>
        <v>489880.952380952</v>
      </c>
      <c r="AF55" s="15" t="n">
        <f aca="false">AF52+AF54</f>
        <v>482142.857142857</v>
      </c>
      <c r="AG55" s="15" t="n">
        <f aca="false">AG52+AG54</f>
        <v>474404.761904762</v>
      </c>
      <c r="AH55" s="15" t="n">
        <f aca="false">AH52+AH54</f>
        <v>466666.666666667</v>
      </c>
      <c r="AI55" s="15" t="n">
        <f aca="false">AI52+AI54</f>
        <v>458928.571428572</v>
      </c>
      <c r="AJ55" s="15" t="n">
        <f aca="false">AJ52+AJ54</f>
        <v>451190.476190476</v>
      </c>
      <c r="AK55" s="15" t="n">
        <f aca="false">AK52+AK54</f>
        <v>443452.380952381</v>
      </c>
      <c r="AL55" s="15" t="n">
        <f aca="false">AL52+AL54</f>
        <v>435714.285714286</v>
      </c>
    </row>
    <row r="57" customFormat="false" ht="15" hidden="false" customHeight="false" outlineLevel="0" collapsed="false">
      <c r="A57" s="7" t="s">
        <v>195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customFormat="false" ht="15" hidden="false" customHeight="false" outlineLevel="0" collapsed="false">
      <c r="A58" s="11" t="s">
        <v>196</v>
      </c>
      <c r="C58" s="21" t="n">
        <f aca="false">0</f>
        <v>0</v>
      </c>
      <c r="D58" s="21" t="n">
        <f aca="false">C61</f>
        <v>500000</v>
      </c>
      <c r="E58" s="21" t="n">
        <f aca="false">D61</f>
        <v>491666.666666667</v>
      </c>
      <c r="F58" s="21" t="n">
        <f aca="false">E61</f>
        <v>483333.333333333</v>
      </c>
      <c r="G58" s="21" t="n">
        <f aca="false">F61</f>
        <v>475000</v>
      </c>
      <c r="H58" s="21" t="n">
        <f aca="false">G61</f>
        <v>466666.666666667</v>
      </c>
      <c r="I58" s="21" t="n">
        <f aca="false">H61</f>
        <v>458333.333333333</v>
      </c>
      <c r="J58" s="21" t="n">
        <f aca="false">I61</f>
        <v>450000</v>
      </c>
      <c r="K58" s="21" t="n">
        <f aca="false">J61</f>
        <v>441666.666666667</v>
      </c>
      <c r="L58" s="21" t="n">
        <f aca="false">K61</f>
        <v>433333.333333334</v>
      </c>
      <c r="M58" s="21" t="n">
        <f aca="false">L61</f>
        <v>425000</v>
      </c>
      <c r="N58" s="21" t="n">
        <f aca="false">M61</f>
        <v>416666.666666667</v>
      </c>
      <c r="O58" s="21" t="n">
        <f aca="false">N61</f>
        <v>408333.333333334</v>
      </c>
      <c r="P58" s="21" t="n">
        <f aca="false">O61</f>
        <v>400000</v>
      </c>
      <c r="Q58" s="21" t="n">
        <f aca="false">P61</f>
        <v>391666.666666667</v>
      </c>
      <c r="R58" s="21" t="n">
        <f aca="false">Q61</f>
        <v>383333.333333334</v>
      </c>
      <c r="S58" s="21" t="n">
        <f aca="false">R61</f>
        <v>375000</v>
      </c>
      <c r="T58" s="21" t="n">
        <f aca="false">S61</f>
        <v>366666.666666667</v>
      </c>
      <c r="U58" s="21" t="n">
        <f aca="false">T61</f>
        <v>358333.333333334</v>
      </c>
      <c r="V58" s="21" t="n">
        <f aca="false">U61</f>
        <v>350000</v>
      </c>
      <c r="W58" s="21" t="n">
        <f aca="false">V61</f>
        <v>341666.666666667</v>
      </c>
      <c r="X58" s="21" t="n">
        <f aca="false">W61</f>
        <v>333333.333333334</v>
      </c>
      <c r="Y58" s="21" t="n">
        <f aca="false">X61</f>
        <v>325000</v>
      </c>
      <c r="Z58" s="21" t="n">
        <f aca="false">Y61</f>
        <v>316666.666666667</v>
      </c>
      <c r="AA58" s="21" t="n">
        <f aca="false">Z61</f>
        <v>308333.333333334</v>
      </c>
      <c r="AB58" s="21" t="n">
        <f aca="false">AA61</f>
        <v>300000</v>
      </c>
      <c r="AC58" s="21" t="n">
        <f aca="false">AB61</f>
        <v>291666.666666667</v>
      </c>
      <c r="AD58" s="21" t="n">
        <f aca="false">AC61</f>
        <v>283333.333333334</v>
      </c>
      <c r="AE58" s="21" t="n">
        <f aca="false">AD61</f>
        <v>275000.000000001</v>
      </c>
      <c r="AF58" s="21" t="n">
        <f aca="false">AE61</f>
        <v>266666.666666667</v>
      </c>
      <c r="AG58" s="21" t="n">
        <f aca="false">AF61</f>
        <v>258333.333333334</v>
      </c>
      <c r="AH58" s="21" t="n">
        <f aca="false">AG61</f>
        <v>250000.000000001</v>
      </c>
      <c r="AI58" s="21" t="n">
        <f aca="false">AH61</f>
        <v>241666.666666667</v>
      </c>
      <c r="AJ58" s="21" t="n">
        <f aca="false">AI61</f>
        <v>233333.333333334</v>
      </c>
      <c r="AK58" s="21" t="n">
        <f aca="false">AJ61</f>
        <v>225000.000000001</v>
      </c>
      <c r="AL58" s="21" t="n">
        <f aca="false">AK61</f>
        <v>216666.666666667</v>
      </c>
    </row>
    <row r="59" customFormat="false" ht="15" hidden="false" customHeight="false" outlineLevel="0" collapsed="false">
      <c r="A59" s="11" t="s">
        <v>197</v>
      </c>
      <c r="C59" s="21" t="n">
        <f aca="false">IF(C$4=1,Inputs!$E$59,0)</f>
        <v>500000</v>
      </c>
      <c r="D59" s="21" t="n">
        <f aca="false">IF(D$4=1,Inputs!$E$59,0)</f>
        <v>0</v>
      </c>
      <c r="E59" s="21" t="n">
        <f aca="false">IF(E$4=1,Inputs!$E$59,0)</f>
        <v>0</v>
      </c>
      <c r="F59" s="21" t="n">
        <f aca="false">IF(F$4=1,Inputs!$E$59,0)</f>
        <v>0</v>
      </c>
      <c r="G59" s="21" t="n">
        <f aca="false">IF(G$4=1,Inputs!$E$59,0)</f>
        <v>0</v>
      </c>
      <c r="H59" s="21" t="n">
        <f aca="false">IF(H$4=1,Inputs!$E$59,0)</f>
        <v>0</v>
      </c>
      <c r="I59" s="21" t="n">
        <f aca="false">IF(I$4=1,Inputs!$E$59,0)</f>
        <v>0</v>
      </c>
      <c r="J59" s="21" t="n">
        <f aca="false">IF(J$4=1,Inputs!$E$59,0)</f>
        <v>0</v>
      </c>
      <c r="K59" s="21" t="n">
        <f aca="false">IF(K$4=1,Inputs!$E$59,0)</f>
        <v>0</v>
      </c>
      <c r="L59" s="21" t="n">
        <f aca="false">IF(L$4=1,Inputs!$E$59,0)</f>
        <v>0</v>
      </c>
      <c r="M59" s="21" t="n">
        <f aca="false">IF(M$4=1,Inputs!$E$59,0)</f>
        <v>0</v>
      </c>
      <c r="N59" s="21" t="n">
        <f aca="false">IF(N$4=1,Inputs!$E$59,0)</f>
        <v>0</v>
      </c>
      <c r="O59" s="21" t="n">
        <f aca="false">IF(O$4=1,Inputs!$E$59,0)</f>
        <v>0</v>
      </c>
      <c r="P59" s="21" t="n">
        <f aca="false">IF(P$4=1,Inputs!$E$59,0)</f>
        <v>0</v>
      </c>
      <c r="Q59" s="21" t="n">
        <f aca="false">IF(Q$4=1,Inputs!$E$59,0)</f>
        <v>0</v>
      </c>
      <c r="R59" s="21" t="n">
        <f aca="false">IF(R$4=1,Inputs!$E$59,0)</f>
        <v>0</v>
      </c>
      <c r="S59" s="21" t="n">
        <f aca="false">IF(S$4=1,Inputs!$E$59,0)</f>
        <v>0</v>
      </c>
      <c r="T59" s="21" t="n">
        <f aca="false">IF(T$4=1,Inputs!$E$59,0)</f>
        <v>0</v>
      </c>
      <c r="U59" s="21" t="n">
        <f aca="false">IF(U$4=1,Inputs!$E$59,0)</f>
        <v>0</v>
      </c>
      <c r="V59" s="21" t="n">
        <f aca="false">IF(V$4=1,Inputs!$E$59,0)</f>
        <v>0</v>
      </c>
      <c r="W59" s="21" t="n">
        <f aca="false">IF(W$4=1,Inputs!$E$59,0)</f>
        <v>0</v>
      </c>
      <c r="X59" s="21" t="n">
        <f aca="false">IF(X$4=1,Inputs!$E$59,0)</f>
        <v>0</v>
      </c>
      <c r="Y59" s="21" t="n">
        <f aca="false">IF(Y$4=1,Inputs!$E$59,0)</f>
        <v>0</v>
      </c>
      <c r="Z59" s="21" t="n">
        <f aca="false">IF(Z$4=1,Inputs!$E$59,0)</f>
        <v>0</v>
      </c>
      <c r="AA59" s="21" t="n">
        <f aca="false">IF(AA$4=1,Inputs!$E$59,0)</f>
        <v>0</v>
      </c>
      <c r="AB59" s="21" t="n">
        <f aca="false">IF(AB$4=1,Inputs!$E$59,0)</f>
        <v>0</v>
      </c>
      <c r="AC59" s="21" t="n">
        <f aca="false">IF(AC$4=1,Inputs!$E$59,0)</f>
        <v>0</v>
      </c>
      <c r="AD59" s="21" t="n">
        <f aca="false">IF(AD$4=1,Inputs!$E$59,0)</f>
        <v>0</v>
      </c>
      <c r="AE59" s="21" t="n">
        <f aca="false">IF(AE$4=1,Inputs!$E$59,0)</f>
        <v>0</v>
      </c>
      <c r="AF59" s="21" t="n">
        <f aca="false">IF(AF$4=1,Inputs!$E$59,0)</f>
        <v>0</v>
      </c>
      <c r="AG59" s="21" t="n">
        <f aca="false">IF(AG$4=1,Inputs!$E$59,0)</f>
        <v>0</v>
      </c>
      <c r="AH59" s="21" t="n">
        <f aca="false">IF(AH$4=1,Inputs!$E$59,0)</f>
        <v>0</v>
      </c>
      <c r="AI59" s="21" t="n">
        <f aca="false">IF(AI$4=1,Inputs!$E$59,0)</f>
        <v>0</v>
      </c>
      <c r="AJ59" s="21" t="n">
        <f aca="false">IF(AJ$4=1,Inputs!$E$59,0)</f>
        <v>0</v>
      </c>
      <c r="AK59" s="21" t="n">
        <f aca="false">IF(AK$4=1,Inputs!$E$59,0)</f>
        <v>0</v>
      </c>
      <c r="AL59" s="21" t="n">
        <f aca="false">IF(AL$4=1,Inputs!$E$59,0)</f>
        <v>0</v>
      </c>
    </row>
    <row r="60" customFormat="false" ht="15" hidden="false" customHeight="false" outlineLevel="0" collapsed="false">
      <c r="A60" s="11" t="s">
        <v>198</v>
      </c>
      <c r="C60" s="21" t="n">
        <f aca="false">-MIN(C58,Inputs!$E$59/MAX(1,Inputs!$E$61*12))</f>
        <v>-0</v>
      </c>
      <c r="D60" s="21" t="n">
        <f aca="false">-MIN(D58,Inputs!$E$59/MAX(1,Inputs!$E$61*12))</f>
        <v>-8333.33333333333</v>
      </c>
      <c r="E60" s="21" t="n">
        <f aca="false">-MIN(E58,Inputs!$E$59/MAX(1,Inputs!$E$61*12))</f>
        <v>-8333.33333333333</v>
      </c>
      <c r="F60" s="21" t="n">
        <f aca="false">-MIN(F58,Inputs!$E$59/MAX(1,Inputs!$E$61*12))</f>
        <v>-8333.33333333333</v>
      </c>
      <c r="G60" s="21" t="n">
        <f aca="false">-MIN(G58,Inputs!$E$59/MAX(1,Inputs!$E$61*12))</f>
        <v>-8333.33333333333</v>
      </c>
      <c r="H60" s="21" t="n">
        <f aca="false">-MIN(H58,Inputs!$E$59/MAX(1,Inputs!$E$61*12))</f>
        <v>-8333.33333333333</v>
      </c>
      <c r="I60" s="21" t="n">
        <f aca="false">-MIN(I58,Inputs!$E$59/MAX(1,Inputs!$E$61*12))</f>
        <v>-8333.33333333333</v>
      </c>
      <c r="J60" s="21" t="n">
        <f aca="false">-MIN(J58,Inputs!$E$59/MAX(1,Inputs!$E$61*12))</f>
        <v>-8333.33333333333</v>
      </c>
      <c r="K60" s="21" t="n">
        <f aca="false">-MIN(K58,Inputs!$E$59/MAX(1,Inputs!$E$61*12))</f>
        <v>-8333.33333333333</v>
      </c>
      <c r="L60" s="21" t="n">
        <f aca="false">-MIN(L58,Inputs!$E$59/MAX(1,Inputs!$E$61*12))</f>
        <v>-8333.33333333333</v>
      </c>
      <c r="M60" s="21" t="n">
        <f aca="false">-MIN(M58,Inputs!$E$59/MAX(1,Inputs!$E$61*12))</f>
        <v>-8333.33333333333</v>
      </c>
      <c r="N60" s="21" t="n">
        <f aca="false">-MIN(N58,Inputs!$E$59/MAX(1,Inputs!$E$61*12))</f>
        <v>-8333.33333333333</v>
      </c>
      <c r="O60" s="21" t="n">
        <f aca="false">-MIN(O58,Inputs!$E$59/MAX(1,Inputs!$E$61*12))</f>
        <v>-8333.33333333333</v>
      </c>
      <c r="P60" s="21" t="n">
        <f aca="false">-MIN(P58,Inputs!$E$59/MAX(1,Inputs!$E$61*12))</f>
        <v>-8333.33333333333</v>
      </c>
      <c r="Q60" s="21" t="n">
        <f aca="false">-MIN(Q58,Inputs!$E$59/MAX(1,Inputs!$E$61*12))</f>
        <v>-8333.33333333333</v>
      </c>
      <c r="R60" s="21" t="n">
        <f aca="false">-MIN(R58,Inputs!$E$59/MAX(1,Inputs!$E$61*12))</f>
        <v>-8333.33333333333</v>
      </c>
      <c r="S60" s="21" t="n">
        <f aca="false">-MIN(S58,Inputs!$E$59/MAX(1,Inputs!$E$61*12))</f>
        <v>-8333.33333333333</v>
      </c>
      <c r="T60" s="21" t="n">
        <f aca="false">-MIN(T58,Inputs!$E$59/MAX(1,Inputs!$E$61*12))</f>
        <v>-8333.33333333333</v>
      </c>
      <c r="U60" s="21" t="n">
        <f aca="false">-MIN(U58,Inputs!$E$59/MAX(1,Inputs!$E$61*12))</f>
        <v>-8333.33333333333</v>
      </c>
      <c r="V60" s="21" t="n">
        <f aca="false">-MIN(V58,Inputs!$E$59/MAX(1,Inputs!$E$61*12))</f>
        <v>-8333.33333333333</v>
      </c>
      <c r="W60" s="21" t="n">
        <f aca="false">-MIN(W58,Inputs!$E$59/MAX(1,Inputs!$E$61*12))</f>
        <v>-8333.33333333333</v>
      </c>
      <c r="X60" s="21" t="n">
        <f aca="false">-MIN(X58,Inputs!$E$59/MAX(1,Inputs!$E$61*12))</f>
        <v>-8333.33333333333</v>
      </c>
      <c r="Y60" s="21" t="n">
        <f aca="false">-MIN(Y58,Inputs!$E$59/MAX(1,Inputs!$E$61*12))</f>
        <v>-8333.33333333333</v>
      </c>
      <c r="Z60" s="21" t="n">
        <f aca="false">-MIN(Z58,Inputs!$E$59/MAX(1,Inputs!$E$61*12))</f>
        <v>-8333.33333333333</v>
      </c>
      <c r="AA60" s="21" t="n">
        <f aca="false">-MIN(AA58,Inputs!$E$59/MAX(1,Inputs!$E$61*12))</f>
        <v>-8333.33333333333</v>
      </c>
      <c r="AB60" s="21" t="n">
        <f aca="false">-MIN(AB58,Inputs!$E$59/MAX(1,Inputs!$E$61*12))</f>
        <v>-8333.33333333333</v>
      </c>
      <c r="AC60" s="21" t="n">
        <f aca="false">-MIN(AC58,Inputs!$E$59/MAX(1,Inputs!$E$61*12))</f>
        <v>-8333.33333333333</v>
      </c>
      <c r="AD60" s="21" t="n">
        <f aca="false">-MIN(AD58,Inputs!$E$59/MAX(1,Inputs!$E$61*12))</f>
        <v>-8333.33333333333</v>
      </c>
      <c r="AE60" s="21" t="n">
        <f aca="false">-MIN(AE58,Inputs!$E$59/MAX(1,Inputs!$E$61*12))</f>
        <v>-8333.33333333333</v>
      </c>
      <c r="AF60" s="21" t="n">
        <f aca="false">-MIN(AF58,Inputs!$E$59/MAX(1,Inputs!$E$61*12))</f>
        <v>-8333.33333333333</v>
      </c>
      <c r="AG60" s="21" t="n">
        <f aca="false">-MIN(AG58,Inputs!$E$59/MAX(1,Inputs!$E$61*12))</f>
        <v>-8333.33333333333</v>
      </c>
      <c r="AH60" s="21" t="n">
        <f aca="false">-MIN(AH58,Inputs!$E$59/MAX(1,Inputs!$E$61*12))</f>
        <v>-8333.33333333333</v>
      </c>
      <c r="AI60" s="21" t="n">
        <f aca="false">-MIN(AI58,Inputs!$E$59/MAX(1,Inputs!$E$61*12))</f>
        <v>-8333.33333333333</v>
      </c>
      <c r="AJ60" s="21" t="n">
        <f aca="false">-MIN(AJ58,Inputs!$E$59/MAX(1,Inputs!$E$61*12))</f>
        <v>-8333.33333333333</v>
      </c>
      <c r="AK60" s="21" t="n">
        <f aca="false">-MIN(AK58,Inputs!$E$59/MAX(1,Inputs!$E$61*12))</f>
        <v>-8333.33333333333</v>
      </c>
      <c r="AL60" s="21" t="n">
        <f aca="false">-MIN(AL58,Inputs!$E$59/MAX(1,Inputs!$E$61*12))</f>
        <v>-8333.33333333333</v>
      </c>
    </row>
    <row r="61" customFormat="false" ht="15" hidden="false" customHeight="false" outlineLevel="0" collapsed="false">
      <c r="A61" s="4" t="s">
        <v>199</v>
      </c>
      <c r="C61" s="15" t="n">
        <f aca="false">C58+C59+C60</f>
        <v>500000</v>
      </c>
      <c r="D61" s="15" t="n">
        <f aca="false">D58+D59+D60</f>
        <v>491666.666666667</v>
      </c>
      <c r="E61" s="15" t="n">
        <f aca="false">E58+E59+E60</f>
        <v>483333.333333333</v>
      </c>
      <c r="F61" s="15" t="n">
        <f aca="false">F58+F59+F60</f>
        <v>475000</v>
      </c>
      <c r="G61" s="15" t="n">
        <f aca="false">G58+G59+G60</f>
        <v>466666.666666667</v>
      </c>
      <c r="H61" s="15" t="n">
        <f aca="false">H58+H59+H60</f>
        <v>458333.333333333</v>
      </c>
      <c r="I61" s="15" t="n">
        <f aca="false">I58+I59+I60</f>
        <v>450000</v>
      </c>
      <c r="J61" s="15" t="n">
        <f aca="false">J58+J59+J60</f>
        <v>441666.666666667</v>
      </c>
      <c r="K61" s="15" t="n">
        <f aca="false">K58+K59+K60</f>
        <v>433333.333333334</v>
      </c>
      <c r="L61" s="15" t="n">
        <f aca="false">L58+L59+L60</f>
        <v>425000</v>
      </c>
      <c r="M61" s="15" t="n">
        <f aca="false">M58+M59+M60</f>
        <v>416666.666666667</v>
      </c>
      <c r="N61" s="15" t="n">
        <f aca="false">N58+N59+N60</f>
        <v>408333.333333334</v>
      </c>
      <c r="O61" s="15" t="n">
        <f aca="false">O58+O59+O60</f>
        <v>400000</v>
      </c>
      <c r="P61" s="15" t="n">
        <f aca="false">P58+P59+P60</f>
        <v>391666.666666667</v>
      </c>
      <c r="Q61" s="15" t="n">
        <f aca="false">Q58+Q59+Q60</f>
        <v>383333.333333334</v>
      </c>
      <c r="R61" s="15" t="n">
        <f aca="false">R58+R59+R60</f>
        <v>375000</v>
      </c>
      <c r="S61" s="15" t="n">
        <f aca="false">S58+S59+S60</f>
        <v>366666.666666667</v>
      </c>
      <c r="T61" s="15" t="n">
        <f aca="false">T58+T59+T60</f>
        <v>358333.333333334</v>
      </c>
      <c r="U61" s="15" t="n">
        <f aca="false">U58+U59+U60</f>
        <v>350000</v>
      </c>
      <c r="V61" s="15" t="n">
        <f aca="false">V58+V59+V60</f>
        <v>341666.666666667</v>
      </c>
      <c r="W61" s="15" t="n">
        <f aca="false">W58+W59+W60</f>
        <v>333333.333333334</v>
      </c>
      <c r="X61" s="15" t="n">
        <f aca="false">X58+X59+X60</f>
        <v>325000</v>
      </c>
      <c r="Y61" s="15" t="n">
        <f aca="false">Y58+Y59+Y60</f>
        <v>316666.666666667</v>
      </c>
      <c r="Z61" s="15" t="n">
        <f aca="false">Z58+Z59+Z60</f>
        <v>308333.333333334</v>
      </c>
      <c r="AA61" s="15" t="n">
        <f aca="false">AA58+AA59+AA60</f>
        <v>300000</v>
      </c>
      <c r="AB61" s="15" t="n">
        <f aca="false">AB58+AB59+AB60</f>
        <v>291666.666666667</v>
      </c>
      <c r="AC61" s="15" t="n">
        <f aca="false">AC58+AC59+AC60</f>
        <v>283333.333333334</v>
      </c>
      <c r="AD61" s="15" t="n">
        <f aca="false">AD58+AD59+AD60</f>
        <v>275000.000000001</v>
      </c>
      <c r="AE61" s="15" t="n">
        <f aca="false">AE58+AE59+AE60</f>
        <v>266666.666666667</v>
      </c>
      <c r="AF61" s="15" t="n">
        <f aca="false">AF58+AF59+AF60</f>
        <v>258333.333333334</v>
      </c>
      <c r="AG61" s="15" t="n">
        <f aca="false">AG58+AG59+AG60</f>
        <v>250000.000000001</v>
      </c>
      <c r="AH61" s="15" t="n">
        <f aca="false">AH58+AH59+AH60</f>
        <v>241666.666666667</v>
      </c>
      <c r="AI61" s="15" t="n">
        <f aca="false">AI58+AI59+AI60</f>
        <v>233333.333333334</v>
      </c>
      <c r="AJ61" s="15" t="n">
        <f aca="false">AJ58+AJ59+AJ60</f>
        <v>225000.000000001</v>
      </c>
      <c r="AK61" s="15" t="n">
        <f aca="false">AK58+AK59+AK60</f>
        <v>216666.666666667</v>
      </c>
      <c r="AL61" s="15" t="n">
        <f aca="false">AL58+AL59+AL60</f>
        <v>208333.333333334</v>
      </c>
    </row>
    <row r="63" customFormat="false" ht="15" hidden="false" customHeight="false" outlineLevel="0" collapsed="false">
      <c r="A63" s="7" t="s">
        <v>113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customFormat="false" ht="15" hidden="false" customHeight="false" outlineLevel="0" collapsed="false">
      <c r="A64" s="11" t="s">
        <v>200</v>
      </c>
      <c r="C64" s="21" t="n">
        <f aca="false">C25*Inputs!$E$64/30</f>
        <v>29523.4714285714</v>
      </c>
      <c r="D64" s="21" t="n">
        <f aca="false">D25*Inputs!$E$64/30</f>
        <v>29523.4714285714</v>
      </c>
      <c r="E64" s="21" t="n">
        <f aca="false">E25*Inputs!$E$64/30</f>
        <v>29523.4714285714</v>
      </c>
      <c r="F64" s="21" t="n">
        <f aca="false">F25*Inputs!$E$64/30</f>
        <v>29523.4714285714</v>
      </c>
      <c r="G64" s="21" t="n">
        <f aca="false">G25*Inputs!$E$64/30</f>
        <v>29523.4714285714</v>
      </c>
      <c r="H64" s="21" t="n">
        <f aca="false">H25*Inputs!$E$64/30</f>
        <v>29523.4714285714</v>
      </c>
      <c r="I64" s="21" t="n">
        <f aca="false">I25*Inputs!$E$64/30</f>
        <v>29523.4714285714</v>
      </c>
      <c r="J64" s="21" t="n">
        <f aca="false">J25*Inputs!$E$64/30</f>
        <v>29523.4714285714</v>
      </c>
      <c r="K64" s="21" t="n">
        <f aca="false">K25*Inputs!$E$64/30</f>
        <v>29523.4714285714</v>
      </c>
      <c r="L64" s="21" t="n">
        <f aca="false">L25*Inputs!$E$64/30</f>
        <v>29523.4714285714</v>
      </c>
      <c r="M64" s="21" t="n">
        <f aca="false">M25*Inputs!$E$64/30</f>
        <v>36214.0714285714</v>
      </c>
      <c r="N64" s="21" t="n">
        <f aca="false">N25*Inputs!$E$64/30</f>
        <v>36214.0714285714</v>
      </c>
      <c r="O64" s="21" t="n">
        <f aca="false">O25*Inputs!$E$64/30</f>
        <v>38376.0064285714</v>
      </c>
      <c r="P64" s="21" t="n">
        <f aca="false">P25*Inputs!$E$64/30</f>
        <v>38376.0064285714</v>
      </c>
      <c r="Q64" s="21" t="n">
        <f aca="false">Q25*Inputs!$E$64/30</f>
        <v>38376.0064285714</v>
      </c>
      <c r="R64" s="21" t="n">
        <f aca="false">R25*Inputs!$E$64/30</f>
        <v>38376.0064285714</v>
      </c>
      <c r="S64" s="21" t="n">
        <f aca="false">S25*Inputs!$E$64/30</f>
        <v>38376.0064285714</v>
      </c>
      <c r="T64" s="21" t="n">
        <f aca="false">T25*Inputs!$E$64/30</f>
        <v>38376.0064285714</v>
      </c>
      <c r="U64" s="21" t="n">
        <f aca="false">U25*Inputs!$E$64/30</f>
        <v>38376.0064285714</v>
      </c>
      <c r="V64" s="21" t="n">
        <f aca="false">V25*Inputs!$E$64/30</f>
        <v>38376.0064285714</v>
      </c>
      <c r="W64" s="21" t="n">
        <f aca="false">W25*Inputs!$E$64/30</f>
        <v>38376.0064285714</v>
      </c>
      <c r="X64" s="21" t="n">
        <f aca="false">X25*Inputs!$E$64/30</f>
        <v>38376.0064285714</v>
      </c>
      <c r="Y64" s="21" t="n">
        <f aca="false">Y25*Inputs!$E$64/30</f>
        <v>47422.8964285714</v>
      </c>
      <c r="Z64" s="21" t="n">
        <f aca="false">Z25*Inputs!$E$64/30</f>
        <v>47422.8964285714</v>
      </c>
      <c r="AA64" s="21" t="n">
        <f aca="false">AA25*Inputs!$E$64/30</f>
        <v>48864.6154285714</v>
      </c>
      <c r="AB64" s="21" t="n">
        <f aca="false">AB25*Inputs!$E$64/30</f>
        <v>48864.6154285714</v>
      </c>
      <c r="AC64" s="21" t="n">
        <f aca="false">AC25*Inputs!$E$64/30</f>
        <v>48864.6154285714</v>
      </c>
      <c r="AD64" s="21" t="n">
        <f aca="false">AD25*Inputs!$E$64/30</f>
        <v>48864.6154285714</v>
      </c>
      <c r="AE64" s="21" t="n">
        <f aca="false">AE25*Inputs!$E$64/30</f>
        <v>48864.6154285714</v>
      </c>
      <c r="AF64" s="21" t="n">
        <f aca="false">AF25*Inputs!$E$64/30</f>
        <v>48864.6154285714</v>
      </c>
      <c r="AG64" s="21" t="n">
        <f aca="false">AG25*Inputs!$E$64/30</f>
        <v>48864.6154285714</v>
      </c>
      <c r="AH64" s="21" t="n">
        <f aca="false">AH25*Inputs!$E$64/30</f>
        <v>48864.6154285714</v>
      </c>
      <c r="AI64" s="21" t="n">
        <f aca="false">AI25*Inputs!$E$64/30</f>
        <v>48864.6154285714</v>
      </c>
      <c r="AJ64" s="21" t="n">
        <f aca="false">AJ25*Inputs!$E$64/30</f>
        <v>48864.6154285714</v>
      </c>
      <c r="AK64" s="21" t="n">
        <f aca="false">AK25*Inputs!$E$64/30</f>
        <v>60662.7514285714</v>
      </c>
      <c r="AL64" s="21" t="n">
        <f aca="false">AL25*Inputs!$E$64/30</f>
        <v>60662.7514285714</v>
      </c>
    </row>
    <row r="65" customFormat="false" ht="15" hidden="false" customHeight="false" outlineLevel="0" collapsed="false">
      <c r="A65" s="11" t="s">
        <v>201</v>
      </c>
      <c r="C65" s="21" t="n">
        <f aca="false">-C26*Inputs!$E$65/30</f>
        <v>464994.675</v>
      </c>
      <c r="D65" s="21" t="n">
        <f aca="false">-D26*Inputs!$E$65/30</f>
        <v>464994.675</v>
      </c>
      <c r="E65" s="21" t="n">
        <f aca="false">-E26*Inputs!$E$65/30</f>
        <v>464994.675</v>
      </c>
      <c r="F65" s="21" t="n">
        <f aca="false">-F26*Inputs!$E$65/30</f>
        <v>464994.675</v>
      </c>
      <c r="G65" s="21" t="n">
        <f aca="false">-G26*Inputs!$E$65/30</f>
        <v>464994.675</v>
      </c>
      <c r="H65" s="21" t="n">
        <f aca="false">-H26*Inputs!$E$65/30</f>
        <v>464994.675</v>
      </c>
      <c r="I65" s="21" t="n">
        <f aca="false">-I26*Inputs!$E$65/30</f>
        <v>464994.675</v>
      </c>
      <c r="J65" s="21" t="n">
        <f aca="false">-J26*Inputs!$E$65/30</f>
        <v>464994.675</v>
      </c>
      <c r="K65" s="21" t="n">
        <f aca="false">-K26*Inputs!$E$65/30</f>
        <v>464994.675</v>
      </c>
      <c r="L65" s="21" t="n">
        <f aca="false">-L26*Inputs!$E$65/30</f>
        <v>464994.675</v>
      </c>
      <c r="M65" s="21" t="n">
        <f aca="false">-M26*Inputs!$E$65/30</f>
        <v>570371.625</v>
      </c>
      <c r="N65" s="21" t="n">
        <f aca="false">-N26*Inputs!$E$65/30</f>
        <v>570371.625</v>
      </c>
      <c r="O65" s="21" t="n">
        <f aca="false">-O26*Inputs!$E$65/30</f>
        <v>604422.10125</v>
      </c>
      <c r="P65" s="21" t="n">
        <f aca="false">-P26*Inputs!$E$65/30</f>
        <v>604422.10125</v>
      </c>
      <c r="Q65" s="21" t="n">
        <f aca="false">-Q26*Inputs!$E$65/30</f>
        <v>604422.10125</v>
      </c>
      <c r="R65" s="21" t="n">
        <f aca="false">-R26*Inputs!$E$65/30</f>
        <v>604422.10125</v>
      </c>
      <c r="S65" s="21" t="n">
        <f aca="false">-S26*Inputs!$E$65/30</f>
        <v>604422.10125</v>
      </c>
      <c r="T65" s="21" t="n">
        <f aca="false">-T26*Inputs!$E$65/30</f>
        <v>604422.10125</v>
      </c>
      <c r="U65" s="21" t="n">
        <f aca="false">-U26*Inputs!$E$65/30</f>
        <v>604422.10125</v>
      </c>
      <c r="V65" s="21" t="n">
        <f aca="false">-V26*Inputs!$E$65/30</f>
        <v>604422.10125</v>
      </c>
      <c r="W65" s="21" t="n">
        <f aca="false">-W26*Inputs!$E$65/30</f>
        <v>604422.10125</v>
      </c>
      <c r="X65" s="21" t="n">
        <f aca="false">-X26*Inputs!$E$65/30</f>
        <v>604422.10125</v>
      </c>
      <c r="Y65" s="21" t="n">
        <f aca="false">-Y26*Inputs!$E$65/30</f>
        <v>746910.61875</v>
      </c>
      <c r="Z65" s="21" t="n">
        <f aca="false">-Z26*Inputs!$E$65/30</f>
        <v>746910.61875</v>
      </c>
      <c r="AA65" s="21" t="n">
        <f aca="false">-AA26*Inputs!$E$65/30</f>
        <v>769617.693</v>
      </c>
      <c r="AB65" s="21" t="n">
        <f aca="false">-AB26*Inputs!$E$65/30</f>
        <v>769617.693</v>
      </c>
      <c r="AC65" s="21" t="n">
        <f aca="false">-AC26*Inputs!$E$65/30</f>
        <v>769617.693</v>
      </c>
      <c r="AD65" s="21" t="n">
        <f aca="false">-AD26*Inputs!$E$65/30</f>
        <v>769617.693</v>
      </c>
      <c r="AE65" s="21" t="n">
        <f aca="false">-AE26*Inputs!$E$65/30</f>
        <v>769617.693</v>
      </c>
      <c r="AF65" s="21" t="n">
        <f aca="false">-AF26*Inputs!$E$65/30</f>
        <v>769617.693</v>
      </c>
      <c r="AG65" s="21" t="n">
        <f aca="false">-AG26*Inputs!$E$65/30</f>
        <v>769617.693</v>
      </c>
      <c r="AH65" s="21" t="n">
        <f aca="false">-AH26*Inputs!$E$65/30</f>
        <v>769617.693</v>
      </c>
      <c r="AI65" s="21" t="n">
        <f aca="false">-AI26*Inputs!$E$65/30</f>
        <v>769617.693</v>
      </c>
      <c r="AJ65" s="21" t="n">
        <f aca="false">-AJ26*Inputs!$E$65/30</f>
        <v>769617.693</v>
      </c>
      <c r="AK65" s="21" t="n">
        <f aca="false">-AK26*Inputs!$E$65/30</f>
        <v>955438.335</v>
      </c>
      <c r="AL65" s="21" t="n">
        <f aca="false">-AL26*Inputs!$E$65/30</f>
        <v>955438.335</v>
      </c>
    </row>
    <row r="66" customFormat="false" ht="15" hidden="false" customHeight="false" outlineLevel="0" collapsed="false">
      <c r="A66" s="11" t="s">
        <v>202</v>
      </c>
      <c r="C66" s="21" t="n">
        <f aca="false">-C26*Inputs!$E$66/30</f>
        <v>185997.87</v>
      </c>
      <c r="D66" s="21" t="n">
        <f aca="false">-D26*Inputs!$E$66/30</f>
        <v>185997.87</v>
      </c>
      <c r="E66" s="21" t="n">
        <f aca="false">-E26*Inputs!$E$66/30</f>
        <v>185997.87</v>
      </c>
      <c r="F66" s="21" t="n">
        <f aca="false">-F26*Inputs!$E$66/30</f>
        <v>185997.87</v>
      </c>
      <c r="G66" s="21" t="n">
        <f aca="false">-G26*Inputs!$E$66/30</f>
        <v>185997.87</v>
      </c>
      <c r="H66" s="21" t="n">
        <f aca="false">-H26*Inputs!$E$66/30</f>
        <v>185997.87</v>
      </c>
      <c r="I66" s="21" t="n">
        <f aca="false">-I26*Inputs!$E$66/30</f>
        <v>185997.87</v>
      </c>
      <c r="J66" s="21" t="n">
        <f aca="false">-J26*Inputs!$E$66/30</f>
        <v>185997.87</v>
      </c>
      <c r="K66" s="21" t="n">
        <f aca="false">-K26*Inputs!$E$66/30</f>
        <v>185997.87</v>
      </c>
      <c r="L66" s="21" t="n">
        <f aca="false">-L26*Inputs!$E$66/30</f>
        <v>185997.87</v>
      </c>
      <c r="M66" s="21" t="n">
        <f aca="false">-M26*Inputs!$E$66/30</f>
        <v>228148.65</v>
      </c>
      <c r="N66" s="21" t="n">
        <f aca="false">-N26*Inputs!$E$66/30</f>
        <v>228148.65</v>
      </c>
      <c r="O66" s="21" t="n">
        <f aca="false">-O26*Inputs!$E$66/30</f>
        <v>241768.8405</v>
      </c>
      <c r="P66" s="21" t="n">
        <f aca="false">-P26*Inputs!$E$66/30</f>
        <v>241768.8405</v>
      </c>
      <c r="Q66" s="21" t="n">
        <f aca="false">-Q26*Inputs!$E$66/30</f>
        <v>241768.8405</v>
      </c>
      <c r="R66" s="21" t="n">
        <f aca="false">-R26*Inputs!$E$66/30</f>
        <v>241768.8405</v>
      </c>
      <c r="S66" s="21" t="n">
        <f aca="false">-S26*Inputs!$E$66/30</f>
        <v>241768.8405</v>
      </c>
      <c r="T66" s="21" t="n">
        <f aca="false">-T26*Inputs!$E$66/30</f>
        <v>241768.8405</v>
      </c>
      <c r="U66" s="21" t="n">
        <f aca="false">-U26*Inputs!$E$66/30</f>
        <v>241768.8405</v>
      </c>
      <c r="V66" s="21" t="n">
        <f aca="false">-V26*Inputs!$E$66/30</f>
        <v>241768.8405</v>
      </c>
      <c r="W66" s="21" t="n">
        <f aca="false">-W26*Inputs!$E$66/30</f>
        <v>241768.8405</v>
      </c>
      <c r="X66" s="21" t="n">
        <f aca="false">-X26*Inputs!$E$66/30</f>
        <v>241768.8405</v>
      </c>
      <c r="Y66" s="21" t="n">
        <f aca="false">-Y26*Inputs!$E$66/30</f>
        <v>298764.2475</v>
      </c>
      <c r="Z66" s="21" t="n">
        <f aca="false">-Z26*Inputs!$E$66/30</f>
        <v>298764.2475</v>
      </c>
      <c r="AA66" s="21" t="n">
        <f aca="false">-AA26*Inputs!$E$66/30</f>
        <v>307847.0772</v>
      </c>
      <c r="AB66" s="21" t="n">
        <f aca="false">-AB26*Inputs!$E$66/30</f>
        <v>307847.0772</v>
      </c>
      <c r="AC66" s="21" t="n">
        <f aca="false">-AC26*Inputs!$E$66/30</f>
        <v>307847.0772</v>
      </c>
      <c r="AD66" s="21" t="n">
        <f aca="false">-AD26*Inputs!$E$66/30</f>
        <v>307847.0772</v>
      </c>
      <c r="AE66" s="21" t="n">
        <f aca="false">-AE26*Inputs!$E$66/30</f>
        <v>307847.0772</v>
      </c>
      <c r="AF66" s="21" t="n">
        <f aca="false">-AF26*Inputs!$E$66/30</f>
        <v>307847.0772</v>
      </c>
      <c r="AG66" s="21" t="n">
        <f aca="false">-AG26*Inputs!$E$66/30</f>
        <v>307847.0772</v>
      </c>
      <c r="AH66" s="21" t="n">
        <f aca="false">-AH26*Inputs!$E$66/30</f>
        <v>307847.0772</v>
      </c>
      <c r="AI66" s="21" t="n">
        <f aca="false">-AI26*Inputs!$E$66/30</f>
        <v>307847.0772</v>
      </c>
      <c r="AJ66" s="21" t="n">
        <f aca="false">-AJ26*Inputs!$E$66/30</f>
        <v>307847.0772</v>
      </c>
      <c r="AK66" s="21" t="n">
        <f aca="false">-AK26*Inputs!$E$66/30</f>
        <v>382175.334</v>
      </c>
      <c r="AL66" s="21" t="n">
        <f aca="false">-AL26*Inputs!$E$66/30</f>
        <v>382175.334</v>
      </c>
    </row>
    <row r="67" customFormat="false" ht="15" hidden="false" customHeight="false" outlineLevel="0" collapsed="false">
      <c r="A67" s="11" t="s">
        <v>203</v>
      </c>
      <c r="C67" s="21" t="n">
        <f aca="false">-C64</f>
        <v>-29523.4714285714</v>
      </c>
      <c r="D67" s="21" t="n">
        <f aca="false">C64-D64</f>
        <v>0</v>
      </c>
      <c r="E67" s="21" t="n">
        <f aca="false">D64-E64</f>
        <v>0</v>
      </c>
      <c r="F67" s="21" t="n">
        <f aca="false">E64-F64</f>
        <v>0</v>
      </c>
      <c r="G67" s="21" t="n">
        <f aca="false">F64-G64</f>
        <v>0</v>
      </c>
      <c r="H67" s="21" t="n">
        <f aca="false">G64-H64</f>
        <v>0</v>
      </c>
      <c r="I67" s="21" t="n">
        <f aca="false">H64-I64</f>
        <v>0</v>
      </c>
      <c r="J67" s="21" t="n">
        <f aca="false">I64-J64</f>
        <v>0</v>
      </c>
      <c r="K67" s="21" t="n">
        <f aca="false">J64-K64</f>
        <v>0</v>
      </c>
      <c r="L67" s="21" t="n">
        <f aca="false">K64-L64</f>
        <v>0</v>
      </c>
      <c r="M67" s="21" t="n">
        <f aca="false">L64-M64</f>
        <v>-6690.60000000002</v>
      </c>
      <c r="N67" s="21" t="n">
        <f aca="false">M64-N64</f>
        <v>0</v>
      </c>
      <c r="O67" s="21" t="n">
        <f aca="false">N64-O64</f>
        <v>-2161.93499999999</v>
      </c>
      <c r="P67" s="21" t="n">
        <f aca="false">O64-P64</f>
        <v>0</v>
      </c>
      <c r="Q67" s="21" t="n">
        <f aca="false">P64-Q64</f>
        <v>0</v>
      </c>
      <c r="R67" s="21" t="n">
        <f aca="false">Q64-R64</f>
        <v>0</v>
      </c>
      <c r="S67" s="21" t="n">
        <f aca="false">R64-S64</f>
        <v>0</v>
      </c>
      <c r="T67" s="21" t="n">
        <f aca="false">S64-T64</f>
        <v>0</v>
      </c>
      <c r="U67" s="21" t="n">
        <f aca="false">T64-U64</f>
        <v>0</v>
      </c>
      <c r="V67" s="21" t="n">
        <f aca="false">U64-V64</f>
        <v>0</v>
      </c>
      <c r="W67" s="21" t="n">
        <f aca="false">V64-W64</f>
        <v>0</v>
      </c>
      <c r="X67" s="21" t="n">
        <f aca="false">W64-X64</f>
        <v>0</v>
      </c>
      <c r="Y67" s="21" t="n">
        <f aca="false">X64-Y64</f>
        <v>-9046.89</v>
      </c>
      <c r="Z67" s="21" t="n">
        <f aca="false">Y64-Z64</f>
        <v>0</v>
      </c>
      <c r="AA67" s="21" t="n">
        <f aca="false">Z64-AA64</f>
        <v>-1441.719</v>
      </c>
      <c r="AB67" s="21" t="n">
        <f aca="false">AA64-AB64</f>
        <v>0</v>
      </c>
      <c r="AC67" s="21" t="n">
        <f aca="false">AB64-AC64</f>
        <v>0</v>
      </c>
      <c r="AD67" s="21" t="n">
        <f aca="false">AC64-AD64</f>
        <v>0</v>
      </c>
      <c r="AE67" s="21" t="n">
        <f aca="false">AD64-AE64</f>
        <v>0</v>
      </c>
      <c r="AF67" s="21" t="n">
        <f aca="false">AE64-AF64</f>
        <v>0</v>
      </c>
      <c r="AG67" s="21" t="n">
        <f aca="false">AF64-AG64</f>
        <v>0</v>
      </c>
      <c r="AH67" s="21" t="n">
        <f aca="false">AG64-AH64</f>
        <v>0</v>
      </c>
      <c r="AI67" s="21" t="n">
        <f aca="false">AH64-AI64</f>
        <v>0</v>
      </c>
      <c r="AJ67" s="21" t="n">
        <f aca="false">AI64-AJ64</f>
        <v>0</v>
      </c>
      <c r="AK67" s="21" t="n">
        <f aca="false">AJ64-AK64</f>
        <v>-11798.136</v>
      </c>
      <c r="AL67" s="21" t="n">
        <f aca="false">AK64-AL64</f>
        <v>0</v>
      </c>
    </row>
    <row r="68" customFormat="false" ht="15" hidden="false" customHeight="false" outlineLevel="0" collapsed="false">
      <c r="A68" s="11" t="s">
        <v>204</v>
      </c>
      <c r="C68" s="21" t="n">
        <f aca="false">-C65</f>
        <v>-464994.675</v>
      </c>
      <c r="D68" s="21" t="n">
        <f aca="false">C65-D65</f>
        <v>0</v>
      </c>
      <c r="E68" s="21" t="n">
        <f aca="false">D65-E65</f>
        <v>0</v>
      </c>
      <c r="F68" s="21" t="n">
        <f aca="false">E65-F65</f>
        <v>0</v>
      </c>
      <c r="G68" s="21" t="n">
        <f aca="false">F65-G65</f>
        <v>0</v>
      </c>
      <c r="H68" s="21" t="n">
        <f aca="false">G65-H65</f>
        <v>0</v>
      </c>
      <c r="I68" s="21" t="n">
        <f aca="false">H65-I65</f>
        <v>0</v>
      </c>
      <c r="J68" s="21" t="n">
        <f aca="false">I65-J65</f>
        <v>0</v>
      </c>
      <c r="K68" s="21" t="n">
        <f aca="false">J65-K65</f>
        <v>0</v>
      </c>
      <c r="L68" s="21" t="n">
        <f aca="false">K65-L65</f>
        <v>0</v>
      </c>
      <c r="M68" s="21" t="n">
        <f aca="false">L65-M65</f>
        <v>-105376.95</v>
      </c>
      <c r="N68" s="21" t="n">
        <f aca="false">M65-N65</f>
        <v>0</v>
      </c>
      <c r="O68" s="21" t="n">
        <f aca="false">N65-O65</f>
        <v>-34050.47625</v>
      </c>
      <c r="P68" s="21" t="n">
        <f aca="false">O65-P65</f>
        <v>0</v>
      </c>
      <c r="Q68" s="21" t="n">
        <f aca="false">P65-Q65</f>
        <v>0</v>
      </c>
      <c r="R68" s="21" t="n">
        <f aca="false">Q65-R65</f>
        <v>0</v>
      </c>
      <c r="S68" s="21" t="n">
        <f aca="false">R65-S65</f>
        <v>0</v>
      </c>
      <c r="T68" s="21" t="n">
        <f aca="false">S65-T65</f>
        <v>0</v>
      </c>
      <c r="U68" s="21" t="n">
        <f aca="false">T65-U65</f>
        <v>0</v>
      </c>
      <c r="V68" s="21" t="n">
        <f aca="false">U65-V65</f>
        <v>0</v>
      </c>
      <c r="W68" s="21" t="n">
        <f aca="false">V65-W65</f>
        <v>0</v>
      </c>
      <c r="X68" s="21" t="n">
        <f aca="false">W65-X65</f>
        <v>0</v>
      </c>
      <c r="Y68" s="21" t="n">
        <f aca="false">X65-Y65</f>
        <v>-142488.5175</v>
      </c>
      <c r="Z68" s="21" t="n">
        <f aca="false">Y65-Z65</f>
        <v>0</v>
      </c>
      <c r="AA68" s="21" t="n">
        <f aca="false">Z65-AA65</f>
        <v>-22707.0742499999</v>
      </c>
      <c r="AB68" s="21" t="n">
        <f aca="false">AA65-AB65</f>
        <v>0</v>
      </c>
      <c r="AC68" s="21" t="n">
        <f aca="false">AB65-AC65</f>
        <v>0</v>
      </c>
      <c r="AD68" s="21" t="n">
        <f aca="false">AC65-AD65</f>
        <v>0</v>
      </c>
      <c r="AE68" s="21" t="n">
        <f aca="false">AD65-AE65</f>
        <v>0</v>
      </c>
      <c r="AF68" s="21" t="n">
        <f aca="false">AE65-AF65</f>
        <v>0</v>
      </c>
      <c r="AG68" s="21" t="n">
        <f aca="false">AF65-AG65</f>
        <v>0</v>
      </c>
      <c r="AH68" s="21" t="n">
        <f aca="false">AG65-AH65</f>
        <v>0</v>
      </c>
      <c r="AI68" s="21" t="n">
        <f aca="false">AH65-AI65</f>
        <v>0</v>
      </c>
      <c r="AJ68" s="21" t="n">
        <f aca="false">AI65-AJ65</f>
        <v>0</v>
      </c>
      <c r="AK68" s="21" t="n">
        <f aca="false">AJ65-AK65</f>
        <v>-185820.642</v>
      </c>
      <c r="AL68" s="21" t="n">
        <f aca="false">AK65-AL65</f>
        <v>0</v>
      </c>
    </row>
    <row r="69" customFormat="false" ht="15" hidden="false" customHeight="false" outlineLevel="0" collapsed="false">
      <c r="A69" s="11" t="s">
        <v>205</v>
      </c>
      <c r="C69" s="21" t="n">
        <f aca="false">C66</f>
        <v>185997.87</v>
      </c>
      <c r="D69" s="21" t="n">
        <f aca="false">D66-C66</f>
        <v>0</v>
      </c>
      <c r="E69" s="21" t="n">
        <f aca="false">E66-D66</f>
        <v>0</v>
      </c>
      <c r="F69" s="21" t="n">
        <f aca="false">F66-E66</f>
        <v>0</v>
      </c>
      <c r="G69" s="21" t="n">
        <f aca="false">G66-F66</f>
        <v>0</v>
      </c>
      <c r="H69" s="21" t="n">
        <f aca="false">H66-G66</f>
        <v>0</v>
      </c>
      <c r="I69" s="21" t="n">
        <f aca="false">I66-H66</f>
        <v>0</v>
      </c>
      <c r="J69" s="21" t="n">
        <f aca="false">J66-I66</f>
        <v>0</v>
      </c>
      <c r="K69" s="21" t="n">
        <f aca="false">K66-J66</f>
        <v>0</v>
      </c>
      <c r="L69" s="21" t="n">
        <f aca="false">L66-K66</f>
        <v>0</v>
      </c>
      <c r="M69" s="21" t="n">
        <f aca="false">M66-L66</f>
        <v>42150.7800000001</v>
      </c>
      <c r="N69" s="21" t="n">
        <f aca="false">N66-M66</f>
        <v>0</v>
      </c>
      <c r="O69" s="21" t="n">
        <f aca="false">O66-N66</f>
        <v>13620.1905</v>
      </c>
      <c r="P69" s="21" t="n">
        <f aca="false">P66-O66</f>
        <v>0</v>
      </c>
      <c r="Q69" s="21" t="n">
        <f aca="false">Q66-P66</f>
        <v>0</v>
      </c>
      <c r="R69" s="21" t="n">
        <f aca="false">R66-Q66</f>
        <v>0</v>
      </c>
      <c r="S69" s="21" t="n">
        <f aca="false">S66-R66</f>
        <v>0</v>
      </c>
      <c r="T69" s="21" t="n">
        <f aca="false">T66-S66</f>
        <v>0</v>
      </c>
      <c r="U69" s="21" t="n">
        <f aca="false">U66-T66</f>
        <v>0</v>
      </c>
      <c r="V69" s="21" t="n">
        <f aca="false">V66-U66</f>
        <v>0</v>
      </c>
      <c r="W69" s="21" t="n">
        <f aca="false">W66-V66</f>
        <v>0</v>
      </c>
      <c r="X69" s="21" t="n">
        <f aca="false">X66-W66</f>
        <v>0</v>
      </c>
      <c r="Y69" s="21" t="n">
        <f aca="false">Y66-X66</f>
        <v>56995.407</v>
      </c>
      <c r="Z69" s="21" t="n">
        <f aca="false">Z66-Y66</f>
        <v>0</v>
      </c>
      <c r="AA69" s="21" t="n">
        <f aca="false">AA66-Z66</f>
        <v>9082.8297</v>
      </c>
      <c r="AB69" s="21" t="n">
        <f aca="false">AB66-AA66</f>
        <v>0</v>
      </c>
      <c r="AC69" s="21" t="n">
        <f aca="false">AC66-AB66</f>
        <v>0</v>
      </c>
      <c r="AD69" s="21" t="n">
        <f aca="false">AD66-AC66</f>
        <v>0</v>
      </c>
      <c r="AE69" s="21" t="n">
        <f aca="false">AE66-AD66</f>
        <v>0</v>
      </c>
      <c r="AF69" s="21" t="n">
        <f aca="false">AF66-AE66</f>
        <v>0</v>
      </c>
      <c r="AG69" s="21" t="n">
        <f aca="false">AG66-AF66</f>
        <v>0</v>
      </c>
      <c r="AH69" s="21" t="n">
        <f aca="false">AH66-AG66</f>
        <v>0</v>
      </c>
      <c r="AI69" s="21" t="n">
        <f aca="false">AI66-AH66</f>
        <v>0</v>
      </c>
      <c r="AJ69" s="21" t="n">
        <f aca="false">AJ66-AI66</f>
        <v>0</v>
      </c>
      <c r="AK69" s="21" t="n">
        <f aca="false">AK66-AJ66</f>
        <v>74328.2568</v>
      </c>
      <c r="AL69" s="21" t="n">
        <f aca="false">AL66-AK66</f>
        <v>0</v>
      </c>
    </row>
    <row r="71" customFormat="false" ht="15" hidden="false" customHeight="false" outlineLevel="0" collapsed="false">
      <c r="A71" s="7" t="s">
        <v>206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customFormat="false" ht="15" hidden="false" customHeight="false" outlineLevel="0" collapsed="false">
      <c r="A72" s="4" t="s">
        <v>207</v>
      </c>
      <c r="C72" s="15" t="n">
        <f aca="false">C48-C53+C67+C68+C69</f>
        <v>-295552.376821429</v>
      </c>
      <c r="D72" s="15" t="n">
        <f aca="false">D48-D53+D67+D68+D69</f>
        <v>12989.8440515873</v>
      </c>
      <c r="E72" s="15" t="n">
        <f aca="false">E48-E53+E67+E68+E69</f>
        <v>13033.7329404762</v>
      </c>
      <c r="F72" s="15" t="n">
        <f aca="false">F48-F53+F67+F68+F69</f>
        <v>13077.6218293651</v>
      </c>
      <c r="G72" s="15" t="n">
        <f aca="false">G48-G53+G67+G68+G69</f>
        <v>13121.5107182539</v>
      </c>
      <c r="H72" s="15" t="n">
        <f aca="false">H48-H53+H67+H68+H69</f>
        <v>13165.3996071428</v>
      </c>
      <c r="I72" s="15" t="n">
        <f aca="false">I48-I53+I67+I68+I69</f>
        <v>13209.2884960317</v>
      </c>
      <c r="J72" s="15" t="n">
        <f aca="false">J48-J53+J67+J68+J69</f>
        <v>13253.1773849206</v>
      </c>
      <c r="K72" s="15" t="n">
        <f aca="false">K48-K53+K67+K68+K69</f>
        <v>13297.0662738095</v>
      </c>
      <c r="L72" s="15" t="n">
        <f aca="false">L48-L53+L67+L68+L69</f>
        <v>13340.9551626984</v>
      </c>
      <c r="M72" s="15" t="n">
        <f aca="false">M48-M53+M67+M68+M69</f>
        <v>-19478.5164484127</v>
      </c>
      <c r="N72" s="15" t="n">
        <f aca="false">N48-N53+N67+N68+N69</f>
        <v>50482.1424404763</v>
      </c>
      <c r="O72" s="15" t="n">
        <f aca="false">O48-O53+O67+O68+O69</f>
        <v>6365.23361448417</v>
      </c>
      <c r="P72" s="15" t="n">
        <f aca="false">P48-P53+P67+P68+P69</f>
        <v>29001.343253373</v>
      </c>
      <c r="Q72" s="15" t="n">
        <f aca="false">Q48-Q53+Q67+Q68+Q69</f>
        <v>29045.2321422619</v>
      </c>
      <c r="R72" s="15" t="n">
        <f aca="false">R48-R53+R67+R68+R69</f>
        <v>29089.1210311508</v>
      </c>
      <c r="S72" s="15" t="n">
        <f aca="false">S48-S53+S67+S68+S69</f>
        <v>29133.0099200397</v>
      </c>
      <c r="T72" s="15" t="n">
        <f aca="false">T48-T53+T67+T68+T69</f>
        <v>29176.8988089286</v>
      </c>
      <c r="U72" s="15" t="n">
        <f aca="false">U48-U53+U67+U68+U69</f>
        <v>29220.7876978175</v>
      </c>
      <c r="V72" s="15" t="n">
        <f aca="false">V48-V53+V67+V68+V69</f>
        <v>29264.6765867064</v>
      </c>
      <c r="W72" s="15" t="n">
        <f aca="false">W48-W53+W67+W68+W69</f>
        <v>29308.5654755952</v>
      </c>
      <c r="X72" s="15" t="n">
        <f aca="false">X48-X53+X67+X68+X69</f>
        <v>29352.4543644841</v>
      </c>
      <c r="Y72" s="15" t="n">
        <f aca="false">Y48-Y53+Y67+Y68+Y69</f>
        <v>-14371.2716716269</v>
      </c>
      <c r="Z72" s="15" t="n">
        <f aca="false">Z48-Z53+Z67+Z68+Z69</f>
        <v>80212.6177172619</v>
      </c>
      <c r="AA72" s="15" t="n">
        <f aca="false">AA48-AA53+AA67+AA68+AA69</f>
        <v>31607.8151341063</v>
      </c>
      <c r="AB72" s="15" t="n">
        <f aca="false">AB48-AB53+AB67+AB68+AB69</f>
        <v>46717.6675729951</v>
      </c>
      <c r="AC72" s="15" t="n">
        <f aca="false">AC48-AC53+AC67+AC68+AC69</f>
        <v>46761.556461884</v>
      </c>
      <c r="AD72" s="15" t="n">
        <f aca="false">AD48-AD53+AD67+AD68+AD69</f>
        <v>46805.4453507729</v>
      </c>
      <c r="AE72" s="15" t="n">
        <f aca="false">AE48-AE53+AE67+AE68+AE69</f>
        <v>46849.3342396618</v>
      </c>
      <c r="AF72" s="15" t="n">
        <f aca="false">AF48-AF53+AF67+AF68+AF69</f>
        <v>46893.2231285506</v>
      </c>
      <c r="AG72" s="15" t="n">
        <f aca="false">AG48-AG53+AG67+AG68+AG69</f>
        <v>46937.1120174396</v>
      </c>
      <c r="AH72" s="15" t="n">
        <f aca="false">AH48-AH53+AH67+AH68+AH69</f>
        <v>46981.0009063284</v>
      </c>
      <c r="AI72" s="15" t="n">
        <f aca="false">AI48-AI53+AI67+AI68+AI69</f>
        <v>47024.8897952173</v>
      </c>
      <c r="AJ72" s="15" t="n">
        <f aca="false">AJ48-AJ53+AJ67+AJ68+AJ69</f>
        <v>47068.7786841062</v>
      </c>
      <c r="AK72" s="15" t="n">
        <f aca="false">AK48-AK53+AK67+AK68+AK69</f>
        <v>-9521.90224700479</v>
      </c>
      <c r="AL72" s="15" t="n">
        <f aca="false">AL48-AL53+AL67+AL68+AL69</f>
        <v>113812.507841884</v>
      </c>
    </row>
    <row r="73" customFormat="false" ht="15" hidden="false" customHeight="false" outlineLevel="0" collapsed="false">
      <c r="A73" s="11" t="s">
        <v>208</v>
      </c>
      <c r="C73" s="21" t="n">
        <f aca="false">-C51</f>
        <v>-350000</v>
      </c>
      <c r="D73" s="21" t="n">
        <f aca="false">-D51</f>
        <v>-0</v>
      </c>
      <c r="E73" s="21" t="n">
        <f aca="false">-E51</f>
        <v>-0</v>
      </c>
      <c r="F73" s="21" t="n">
        <f aca="false">-F51</f>
        <v>-0</v>
      </c>
      <c r="G73" s="21" t="n">
        <f aca="false">-G51</f>
        <v>-0</v>
      </c>
      <c r="H73" s="21" t="n">
        <f aca="false">-H51</f>
        <v>-0</v>
      </c>
      <c r="I73" s="21" t="n">
        <f aca="false">-I51</f>
        <v>-0</v>
      </c>
      <c r="J73" s="21" t="n">
        <f aca="false">-J51</f>
        <v>-0</v>
      </c>
      <c r="K73" s="21" t="n">
        <f aca="false">-K51</f>
        <v>-0</v>
      </c>
      <c r="L73" s="21" t="n">
        <f aca="false">-L51</f>
        <v>-0</v>
      </c>
      <c r="M73" s="21" t="n">
        <f aca="false">-M51</f>
        <v>-0</v>
      </c>
      <c r="N73" s="21" t="n">
        <f aca="false">-N51</f>
        <v>-0</v>
      </c>
      <c r="O73" s="21" t="n">
        <f aca="false">-O51</f>
        <v>-150000</v>
      </c>
      <c r="P73" s="21" t="n">
        <f aca="false">-P51</f>
        <v>-0</v>
      </c>
      <c r="Q73" s="21" t="n">
        <f aca="false">-Q51</f>
        <v>-0</v>
      </c>
      <c r="R73" s="21" t="n">
        <f aca="false">-R51</f>
        <v>-0</v>
      </c>
      <c r="S73" s="21" t="n">
        <f aca="false">-S51</f>
        <v>-0</v>
      </c>
      <c r="T73" s="21" t="n">
        <f aca="false">-T51</f>
        <v>-0</v>
      </c>
      <c r="U73" s="21" t="n">
        <f aca="false">-U51</f>
        <v>-0</v>
      </c>
      <c r="V73" s="21" t="n">
        <f aca="false">-V51</f>
        <v>-0</v>
      </c>
      <c r="W73" s="21" t="n">
        <f aca="false">-W51</f>
        <v>-0</v>
      </c>
      <c r="X73" s="21" t="n">
        <f aca="false">-X51</f>
        <v>-0</v>
      </c>
      <c r="Y73" s="21" t="n">
        <f aca="false">-Y51</f>
        <v>-0</v>
      </c>
      <c r="Z73" s="21" t="n">
        <f aca="false">-Z51</f>
        <v>-0</v>
      </c>
      <c r="AA73" s="21" t="n">
        <f aca="false">-AA51</f>
        <v>-150000</v>
      </c>
      <c r="AB73" s="21" t="n">
        <f aca="false">-AB51</f>
        <v>-0</v>
      </c>
      <c r="AC73" s="21" t="n">
        <f aca="false">-AC51</f>
        <v>-0</v>
      </c>
      <c r="AD73" s="21" t="n">
        <f aca="false">-AD51</f>
        <v>-0</v>
      </c>
      <c r="AE73" s="21" t="n">
        <f aca="false">-AE51</f>
        <v>-0</v>
      </c>
      <c r="AF73" s="21" t="n">
        <f aca="false">-AF51</f>
        <v>-0</v>
      </c>
      <c r="AG73" s="21" t="n">
        <f aca="false">-AG51</f>
        <v>-0</v>
      </c>
      <c r="AH73" s="21" t="n">
        <f aca="false">-AH51</f>
        <v>-0</v>
      </c>
      <c r="AI73" s="21" t="n">
        <f aca="false">-AI51</f>
        <v>-0</v>
      </c>
      <c r="AJ73" s="21" t="n">
        <f aca="false">-AJ51</f>
        <v>-0</v>
      </c>
      <c r="AK73" s="21" t="n">
        <f aca="false">-AK51</f>
        <v>-0</v>
      </c>
      <c r="AL73" s="21" t="n">
        <f aca="false">-AL51</f>
        <v>-0</v>
      </c>
    </row>
    <row r="74" customFormat="false" ht="15" hidden="false" customHeight="false" outlineLevel="0" collapsed="false">
      <c r="A74" s="11" t="s">
        <v>209</v>
      </c>
      <c r="C74" s="21" t="n">
        <f aca="false">IF(C$4=1,Inputs!$E$58,0)</f>
        <v>1500000</v>
      </c>
      <c r="D74" s="21" t="n">
        <f aca="false">IF(D$4=1,Inputs!$E$58,0)</f>
        <v>0</v>
      </c>
      <c r="E74" s="21" t="n">
        <f aca="false">IF(E$4=1,Inputs!$E$58,0)</f>
        <v>0</v>
      </c>
      <c r="F74" s="21" t="n">
        <f aca="false">IF(F$4=1,Inputs!$E$58,0)</f>
        <v>0</v>
      </c>
      <c r="G74" s="21" t="n">
        <f aca="false">IF(G$4=1,Inputs!$E$58,0)</f>
        <v>0</v>
      </c>
      <c r="H74" s="21" t="n">
        <f aca="false">IF(H$4=1,Inputs!$E$58,0)</f>
        <v>0</v>
      </c>
      <c r="I74" s="21" t="n">
        <f aca="false">IF(I$4=1,Inputs!$E$58,0)</f>
        <v>0</v>
      </c>
      <c r="J74" s="21" t="n">
        <f aca="false">IF(J$4=1,Inputs!$E$58,0)</f>
        <v>0</v>
      </c>
      <c r="K74" s="21" t="n">
        <f aca="false">IF(K$4=1,Inputs!$E$58,0)</f>
        <v>0</v>
      </c>
      <c r="L74" s="21" t="n">
        <f aca="false">IF(L$4=1,Inputs!$E$58,0)</f>
        <v>0</v>
      </c>
      <c r="M74" s="21" t="n">
        <f aca="false">IF(M$4=1,Inputs!$E$58,0)</f>
        <v>0</v>
      </c>
      <c r="N74" s="21" t="n">
        <f aca="false">IF(N$4=1,Inputs!$E$58,0)</f>
        <v>0</v>
      </c>
      <c r="O74" s="21" t="n">
        <f aca="false">IF(O$4=1,Inputs!$E$58,0)</f>
        <v>0</v>
      </c>
      <c r="P74" s="21" t="n">
        <f aca="false">IF(P$4=1,Inputs!$E$58,0)</f>
        <v>0</v>
      </c>
      <c r="Q74" s="21" t="n">
        <f aca="false">IF(Q$4=1,Inputs!$E$58,0)</f>
        <v>0</v>
      </c>
      <c r="R74" s="21" t="n">
        <f aca="false">IF(R$4=1,Inputs!$E$58,0)</f>
        <v>0</v>
      </c>
      <c r="S74" s="21" t="n">
        <f aca="false">IF(S$4=1,Inputs!$E$58,0)</f>
        <v>0</v>
      </c>
      <c r="T74" s="21" t="n">
        <f aca="false">IF(T$4=1,Inputs!$E$58,0)</f>
        <v>0</v>
      </c>
      <c r="U74" s="21" t="n">
        <f aca="false">IF(U$4=1,Inputs!$E$58,0)</f>
        <v>0</v>
      </c>
      <c r="V74" s="21" t="n">
        <f aca="false">IF(V$4=1,Inputs!$E$58,0)</f>
        <v>0</v>
      </c>
      <c r="W74" s="21" t="n">
        <f aca="false">IF(W$4=1,Inputs!$E$58,0)</f>
        <v>0</v>
      </c>
      <c r="X74" s="21" t="n">
        <f aca="false">IF(X$4=1,Inputs!$E$58,0)</f>
        <v>0</v>
      </c>
      <c r="Y74" s="21" t="n">
        <f aca="false">IF(Y$4=1,Inputs!$E$58,0)</f>
        <v>0</v>
      </c>
      <c r="Z74" s="21" t="n">
        <f aca="false">IF(Z$4=1,Inputs!$E$58,0)</f>
        <v>0</v>
      </c>
      <c r="AA74" s="21" t="n">
        <f aca="false">IF(AA$4=1,Inputs!$E$58,0)</f>
        <v>0</v>
      </c>
      <c r="AB74" s="21" t="n">
        <f aca="false">IF(AB$4=1,Inputs!$E$58,0)</f>
        <v>0</v>
      </c>
      <c r="AC74" s="21" t="n">
        <f aca="false">IF(AC$4=1,Inputs!$E$58,0)</f>
        <v>0</v>
      </c>
      <c r="AD74" s="21" t="n">
        <f aca="false">IF(AD$4=1,Inputs!$E$58,0)</f>
        <v>0</v>
      </c>
      <c r="AE74" s="21" t="n">
        <f aca="false">IF(AE$4=1,Inputs!$E$58,0)</f>
        <v>0</v>
      </c>
      <c r="AF74" s="21" t="n">
        <f aca="false">IF(AF$4=1,Inputs!$E$58,0)</f>
        <v>0</v>
      </c>
      <c r="AG74" s="21" t="n">
        <f aca="false">IF(AG$4=1,Inputs!$E$58,0)</f>
        <v>0</v>
      </c>
      <c r="AH74" s="21" t="n">
        <f aca="false">IF(AH$4=1,Inputs!$E$58,0)</f>
        <v>0</v>
      </c>
      <c r="AI74" s="21" t="n">
        <f aca="false">IF(AI$4=1,Inputs!$E$58,0)</f>
        <v>0</v>
      </c>
      <c r="AJ74" s="21" t="n">
        <f aca="false">IF(AJ$4=1,Inputs!$E$58,0)</f>
        <v>0</v>
      </c>
      <c r="AK74" s="21" t="n">
        <f aca="false">IF(AK$4=1,Inputs!$E$58,0)</f>
        <v>0</v>
      </c>
      <c r="AL74" s="21" t="n">
        <f aca="false">IF(AL$4=1,Inputs!$E$58,0)</f>
        <v>0</v>
      </c>
    </row>
    <row r="75" customFormat="false" ht="15" hidden="false" customHeight="false" outlineLevel="0" collapsed="false">
      <c r="A75" s="11" t="s">
        <v>210</v>
      </c>
      <c r="C75" s="21" t="n">
        <f aca="false">C74+C59+C60</f>
        <v>2000000</v>
      </c>
      <c r="D75" s="21" t="n">
        <f aca="false">D74+D59+D60</f>
        <v>-8333.33333333333</v>
      </c>
      <c r="E75" s="21" t="n">
        <f aca="false">E74+E59+E60</f>
        <v>-8333.33333333333</v>
      </c>
      <c r="F75" s="21" t="n">
        <f aca="false">F74+F59+F60</f>
        <v>-8333.33333333333</v>
      </c>
      <c r="G75" s="21" t="n">
        <f aca="false">G74+G59+G60</f>
        <v>-8333.33333333333</v>
      </c>
      <c r="H75" s="21" t="n">
        <f aca="false">H74+H59+H60</f>
        <v>-8333.33333333333</v>
      </c>
      <c r="I75" s="21" t="n">
        <f aca="false">I74+I59+I60</f>
        <v>-8333.33333333333</v>
      </c>
      <c r="J75" s="21" t="n">
        <f aca="false">J74+J59+J60</f>
        <v>-8333.33333333333</v>
      </c>
      <c r="K75" s="21" t="n">
        <f aca="false">K74+K59+K60</f>
        <v>-8333.33333333333</v>
      </c>
      <c r="L75" s="21" t="n">
        <f aca="false">L74+L59+L60</f>
        <v>-8333.33333333333</v>
      </c>
      <c r="M75" s="21" t="n">
        <f aca="false">M74+M59+M60</f>
        <v>-8333.33333333333</v>
      </c>
      <c r="N75" s="21" t="n">
        <f aca="false">N74+N59+N60</f>
        <v>-8333.33333333333</v>
      </c>
      <c r="O75" s="21" t="n">
        <f aca="false">O74+O59+O60</f>
        <v>-8333.33333333333</v>
      </c>
      <c r="P75" s="21" t="n">
        <f aca="false">P74+P59+P60</f>
        <v>-8333.33333333333</v>
      </c>
      <c r="Q75" s="21" t="n">
        <f aca="false">Q74+Q59+Q60</f>
        <v>-8333.33333333333</v>
      </c>
      <c r="R75" s="21" t="n">
        <f aca="false">R74+R59+R60</f>
        <v>-8333.33333333333</v>
      </c>
      <c r="S75" s="21" t="n">
        <f aca="false">S74+S59+S60</f>
        <v>-8333.33333333333</v>
      </c>
      <c r="T75" s="21" t="n">
        <f aca="false">T74+T59+T60</f>
        <v>-8333.33333333333</v>
      </c>
      <c r="U75" s="21" t="n">
        <f aca="false">U74+U59+U60</f>
        <v>-8333.33333333333</v>
      </c>
      <c r="V75" s="21" t="n">
        <f aca="false">V74+V59+V60</f>
        <v>-8333.33333333333</v>
      </c>
      <c r="W75" s="21" t="n">
        <f aca="false">W74+W59+W60</f>
        <v>-8333.33333333333</v>
      </c>
      <c r="X75" s="21" t="n">
        <f aca="false">X74+X59+X60</f>
        <v>-8333.33333333333</v>
      </c>
      <c r="Y75" s="21" t="n">
        <f aca="false">Y74+Y59+Y60</f>
        <v>-8333.33333333333</v>
      </c>
      <c r="Z75" s="21" t="n">
        <f aca="false">Z74+Z59+Z60</f>
        <v>-8333.33333333333</v>
      </c>
      <c r="AA75" s="21" t="n">
        <f aca="false">AA74+AA59+AA60</f>
        <v>-8333.33333333333</v>
      </c>
      <c r="AB75" s="21" t="n">
        <f aca="false">AB74+AB59+AB60</f>
        <v>-8333.33333333333</v>
      </c>
      <c r="AC75" s="21" t="n">
        <f aca="false">AC74+AC59+AC60</f>
        <v>-8333.33333333333</v>
      </c>
      <c r="AD75" s="21" t="n">
        <f aca="false">AD74+AD59+AD60</f>
        <v>-8333.33333333333</v>
      </c>
      <c r="AE75" s="21" t="n">
        <f aca="false">AE74+AE59+AE60</f>
        <v>-8333.33333333333</v>
      </c>
      <c r="AF75" s="21" t="n">
        <f aca="false">AF74+AF59+AF60</f>
        <v>-8333.33333333333</v>
      </c>
      <c r="AG75" s="21" t="n">
        <f aca="false">AG74+AG59+AG60</f>
        <v>-8333.33333333333</v>
      </c>
      <c r="AH75" s="21" t="n">
        <f aca="false">AH74+AH59+AH60</f>
        <v>-8333.33333333333</v>
      </c>
      <c r="AI75" s="21" t="n">
        <f aca="false">AI74+AI59+AI60</f>
        <v>-8333.33333333333</v>
      </c>
      <c r="AJ75" s="21" t="n">
        <f aca="false">AJ74+AJ59+AJ60</f>
        <v>-8333.33333333333</v>
      </c>
      <c r="AK75" s="21" t="n">
        <f aca="false">AK74+AK59+AK60</f>
        <v>-8333.33333333333</v>
      </c>
      <c r="AL75" s="21" t="n">
        <f aca="false">AL74+AL59+AL60</f>
        <v>-8333.33333333333</v>
      </c>
    </row>
    <row r="76" customFormat="false" ht="15" hidden="false" customHeight="false" outlineLevel="0" collapsed="false">
      <c r="A76" s="4" t="s">
        <v>211</v>
      </c>
      <c r="C76" s="37" t="n">
        <f aca="false">C72+C73+C75</f>
        <v>1354447.62317857</v>
      </c>
      <c r="D76" s="37" t="n">
        <f aca="false">D72+D73+D75</f>
        <v>4656.51071825395</v>
      </c>
      <c r="E76" s="37" t="n">
        <f aca="false">E72+E73+E75</f>
        <v>4700.39960714284</v>
      </c>
      <c r="F76" s="37" t="n">
        <f aca="false">F72+F73+F75</f>
        <v>4744.28849603173</v>
      </c>
      <c r="G76" s="37" t="n">
        <f aca="false">G72+G73+G75</f>
        <v>4788.17738492061</v>
      </c>
      <c r="H76" s="37" t="n">
        <f aca="false">H72+H73+H75</f>
        <v>4832.0662738095</v>
      </c>
      <c r="I76" s="37" t="n">
        <f aca="false">I72+I73+I75</f>
        <v>4875.95516269839</v>
      </c>
      <c r="J76" s="37" t="n">
        <f aca="false">J72+J73+J75</f>
        <v>4919.84405158728</v>
      </c>
      <c r="K76" s="37" t="n">
        <f aca="false">K72+K73+K75</f>
        <v>4963.73294047617</v>
      </c>
      <c r="L76" s="37" t="n">
        <f aca="false">L72+L73+L75</f>
        <v>5007.62182936506</v>
      </c>
      <c r="M76" s="37" t="n">
        <f aca="false">M72+M73+M75</f>
        <v>-27811.849781746</v>
      </c>
      <c r="N76" s="37" t="n">
        <f aca="false">N72+N73+N75</f>
        <v>42148.809107143</v>
      </c>
      <c r="O76" s="37" t="n">
        <f aca="false">O72+O73+O75</f>
        <v>-151968.099718849</v>
      </c>
      <c r="P76" s="37" t="n">
        <f aca="false">P72+P73+P75</f>
        <v>20668.0099200397</v>
      </c>
      <c r="Q76" s="37" t="n">
        <f aca="false">Q72+Q73+Q75</f>
        <v>20711.8988089286</v>
      </c>
      <c r="R76" s="37" t="n">
        <f aca="false">R72+R73+R75</f>
        <v>20755.7876978175</v>
      </c>
      <c r="S76" s="37" t="n">
        <f aca="false">S72+S73+S75</f>
        <v>20799.6765867064</v>
      </c>
      <c r="T76" s="37" t="n">
        <f aca="false">T72+T73+T75</f>
        <v>20843.5654755952</v>
      </c>
      <c r="U76" s="37" t="n">
        <f aca="false">U72+U73+U75</f>
        <v>20887.4543644841</v>
      </c>
      <c r="V76" s="37" t="n">
        <f aca="false">V72+V73+V75</f>
        <v>20931.343253373</v>
      </c>
      <c r="W76" s="37" t="n">
        <f aca="false">W72+W73+W75</f>
        <v>20975.2321422619</v>
      </c>
      <c r="X76" s="37" t="n">
        <f aca="false">X72+X73+X75</f>
        <v>21019.1210311508</v>
      </c>
      <c r="Y76" s="37" t="n">
        <f aca="false">Y72+Y73+Y75</f>
        <v>-22704.6050049603</v>
      </c>
      <c r="Z76" s="37" t="n">
        <f aca="false">Z72+Z73+Z75</f>
        <v>71879.2843839286</v>
      </c>
      <c r="AA76" s="37" t="n">
        <f aca="false">AA72+AA73+AA75</f>
        <v>-126725.518199227</v>
      </c>
      <c r="AB76" s="37" t="n">
        <f aca="false">AB72+AB73+AB75</f>
        <v>38384.3342396618</v>
      </c>
      <c r="AC76" s="37" t="n">
        <f aca="false">AC72+AC73+AC75</f>
        <v>38428.2231285507</v>
      </c>
      <c r="AD76" s="37" t="n">
        <f aca="false">AD72+AD73+AD75</f>
        <v>38472.1120174395</v>
      </c>
      <c r="AE76" s="37" t="n">
        <f aca="false">AE72+AE73+AE75</f>
        <v>38516.0009063284</v>
      </c>
      <c r="AF76" s="37" t="n">
        <f aca="false">AF72+AF73+AF75</f>
        <v>38559.8897952173</v>
      </c>
      <c r="AG76" s="37" t="n">
        <f aca="false">AG72+AG73+AG75</f>
        <v>38603.7786841062</v>
      </c>
      <c r="AH76" s="37" t="n">
        <f aca="false">AH72+AH73+AH75</f>
        <v>38647.6675729951</v>
      </c>
      <c r="AI76" s="37" t="n">
        <f aca="false">AI72+AI73+AI75</f>
        <v>38691.556461884</v>
      </c>
      <c r="AJ76" s="37" t="n">
        <f aca="false">AJ72+AJ73+AJ75</f>
        <v>38735.4453507729</v>
      </c>
      <c r="AK76" s="37" t="n">
        <f aca="false">AK72+AK73+AK75</f>
        <v>-17855.2355803381</v>
      </c>
      <c r="AL76" s="37" t="n">
        <f aca="false">AL72+AL73+AL75</f>
        <v>105479.174508551</v>
      </c>
    </row>
    <row r="77" customFormat="false" ht="15" hidden="false" customHeight="false" outlineLevel="0" collapsed="false">
      <c r="A77" s="11" t="s">
        <v>212</v>
      </c>
      <c r="C77" s="21" t="n">
        <f aca="false">0</f>
        <v>0</v>
      </c>
      <c r="D77" s="21" t="n">
        <f aca="false">C78</f>
        <v>1354447.62317857</v>
      </c>
      <c r="E77" s="21" t="n">
        <f aca="false">D78</f>
        <v>1359104.13389683</v>
      </c>
      <c r="F77" s="21" t="n">
        <f aca="false">E78</f>
        <v>1363804.53350397</v>
      </c>
      <c r="G77" s="21" t="n">
        <f aca="false">F78</f>
        <v>1368548.822</v>
      </c>
      <c r="H77" s="21" t="n">
        <f aca="false">G78</f>
        <v>1373336.99938492</v>
      </c>
      <c r="I77" s="21" t="n">
        <f aca="false">H78</f>
        <v>1378169.06565873</v>
      </c>
      <c r="J77" s="21" t="n">
        <f aca="false">I78</f>
        <v>1383045.02082143</v>
      </c>
      <c r="K77" s="21" t="n">
        <f aca="false">J78</f>
        <v>1387964.86487302</v>
      </c>
      <c r="L77" s="21" t="n">
        <f aca="false">K78</f>
        <v>1392928.59781349</v>
      </c>
      <c r="M77" s="21" t="n">
        <f aca="false">L78</f>
        <v>1397936.21964286</v>
      </c>
      <c r="N77" s="21" t="n">
        <f aca="false">M78</f>
        <v>1370124.36986111</v>
      </c>
      <c r="O77" s="21" t="n">
        <f aca="false">N78</f>
        <v>1412273.17896825</v>
      </c>
      <c r="P77" s="21" t="n">
        <f aca="false">O78</f>
        <v>1260305.0792494</v>
      </c>
      <c r="Q77" s="21" t="n">
        <f aca="false">P78</f>
        <v>1280973.08916944</v>
      </c>
      <c r="R77" s="21" t="n">
        <f aca="false">Q78</f>
        <v>1301684.98797837</v>
      </c>
      <c r="S77" s="21" t="n">
        <f aca="false">R78</f>
        <v>1322440.77567619</v>
      </c>
      <c r="T77" s="21" t="n">
        <f aca="false">S78</f>
        <v>1343240.4522629</v>
      </c>
      <c r="U77" s="21" t="n">
        <f aca="false">T78</f>
        <v>1364084.01773849</v>
      </c>
      <c r="V77" s="21" t="n">
        <f aca="false">U78</f>
        <v>1384971.47210298</v>
      </c>
      <c r="W77" s="21" t="n">
        <f aca="false">V78</f>
        <v>1405902.81535635</v>
      </c>
      <c r="X77" s="21" t="n">
        <f aca="false">W78</f>
        <v>1426878.04749861</v>
      </c>
      <c r="Y77" s="21" t="n">
        <f aca="false">X78</f>
        <v>1447897.16852976</v>
      </c>
      <c r="Z77" s="21" t="n">
        <f aca="false">Y78</f>
        <v>1425192.5635248</v>
      </c>
      <c r="AA77" s="21" t="n">
        <f aca="false">Z78</f>
        <v>1497071.84790873</v>
      </c>
      <c r="AB77" s="21" t="n">
        <f aca="false">AA78</f>
        <v>1370346.3297095</v>
      </c>
      <c r="AC77" s="21" t="n">
        <f aca="false">AB78</f>
        <v>1408730.66394917</v>
      </c>
      <c r="AD77" s="21" t="n">
        <f aca="false">AC78</f>
        <v>1447158.88707772</v>
      </c>
      <c r="AE77" s="21" t="n">
        <f aca="false">AD78</f>
        <v>1485630.99909516</v>
      </c>
      <c r="AF77" s="21" t="n">
        <f aca="false">AE78</f>
        <v>1524147.00000148</v>
      </c>
      <c r="AG77" s="21" t="n">
        <f aca="false">AF78</f>
        <v>1562706.8897967</v>
      </c>
      <c r="AH77" s="21" t="n">
        <f aca="false">AG78</f>
        <v>1601310.66848081</v>
      </c>
      <c r="AI77" s="21" t="n">
        <f aca="false">AH78</f>
        <v>1639958.3360538</v>
      </c>
      <c r="AJ77" s="21" t="n">
        <f aca="false">AI78</f>
        <v>1678649.89251569</v>
      </c>
      <c r="AK77" s="21" t="n">
        <f aca="false">AJ78</f>
        <v>1717385.33786646</v>
      </c>
      <c r="AL77" s="21" t="n">
        <f aca="false">AK78</f>
        <v>1699530.10228612</v>
      </c>
    </row>
    <row r="78" customFormat="false" ht="15" hidden="false" customHeight="false" outlineLevel="0" collapsed="false">
      <c r="A78" s="4" t="s">
        <v>213</v>
      </c>
      <c r="C78" s="37" t="n">
        <f aca="false">C77+C76</f>
        <v>1354447.62317857</v>
      </c>
      <c r="D78" s="37" t="n">
        <f aca="false">D77+D76</f>
        <v>1359104.13389683</v>
      </c>
      <c r="E78" s="37" t="n">
        <f aca="false">E77+E76</f>
        <v>1363804.53350397</v>
      </c>
      <c r="F78" s="37" t="n">
        <f aca="false">F77+F76</f>
        <v>1368548.822</v>
      </c>
      <c r="G78" s="37" t="n">
        <f aca="false">G77+G76</f>
        <v>1373336.99938492</v>
      </c>
      <c r="H78" s="37" t="n">
        <f aca="false">H77+H76</f>
        <v>1378169.06565873</v>
      </c>
      <c r="I78" s="37" t="n">
        <f aca="false">I77+I76</f>
        <v>1383045.02082143</v>
      </c>
      <c r="J78" s="37" t="n">
        <f aca="false">J77+J76</f>
        <v>1387964.86487302</v>
      </c>
      <c r="K78" s="37" t="n">
        <f aca="false">K77+K76</f>
        <v>1392928.59781349</v>
      </c>
      <c r="L78" s="37" t="n">
        <f aca="false">L77+L76</f>
        <v>1397936.21964286</v>
      </c>
      <c r="M78" s="37" t="n">
        <f aca="false">M77+M76</f>
        <v>1370124.36986111</v>
      </c>
      <c r="N78" s="37" t="n">
        <f aca="false">N77+N76</f>
        <v>1412273.17896825</v>
      </c>
      <c r="O78" s="37" t="n">
        <f aca="false">O77+O76</f>
        <v>1260305.0792494</v>
      </c>
      <c r="P78" s="37" t="n">
        <f aca="false">P77+P76</f>
        <v>1280973.08916944</v>
      </c>
      <c r="Q78" s="37" t="n">
        <f aca="false">Q77+Q76</f>
        <v>1301684.98797837</v>
      </c>
      <c r="R78" s="37" t="n">
        <f aca="false">R77+R76</f>
        <v>1322440.77567619</v>
      </c>
      <c r="S78" s="37" t="n">
        <f aca="false">S77+S76</f>
        <v>1343240.4522629</v>
      </c>
      <c r="T78" s="37" t="n">
        <f aca="false">T77+T76</f>
        <v>1364084.01773849</v>
      </c>
      <c r="U78" s="37" t="n">
        <f aca="false">U77+U76</f>
        <v>1384971.47210298</v>
      </c>
      <c r="V78" s="37" t="n">
        <f aca="false">V77+V76</f>
        <v>1405902.81535635</v>
      </c>
      <c r="W78" s="37" t="n">
        <f aca="false">W77+W76</f>
        <v>1426878.04749861</v>
      </c>
      <c r="X78" s="37" t="n">
        <f aca="false">X77+X76</f>
        <v>1447897.16852976</v>
      </c>
      <c r="Y78" s="37" t="n">
        <f aca="false">Y77+Y76</f>
        <v>1425192.5635248</v>
      </c>
      <c r="Z78" s="37" t="n">
        <f aca="false">Z77+Z76</f>
        <v>1497071.84790873</v>
      </c>
      <c r="AA78" s="37" t="n">
        <f aca="false">AA77+AA76</f>
        <v>1370346.3297095</v>
      </c>
      <c r="AB78" s="37" t="n">
        <f aca="false">AB77+AB76</f>
        <v>1408730.66394917</v>
      </c>
      <c r="AC78" s="37" t="n">
        <f aca="false">AC77+AC76</f>
        <v>1447158.88707772</v>
      </c>
      <c r="AD78" s="37" t="n">
        <f aca="false">AD77+AD76</f>
        <v>1485630.99909516</v>
      </c>
      <c r="AE78" s="37" t="n">
        <f aca="false">AE77+AE76</f>
        <v>1524147.00000148</v>
      </c>
      <c r="AF78" s="37" t="n">
        <f aca="false">AF77+AF76</f>
        <v>1562706.8897967</v>
      </c>
      <c r="AG78" s="37" t="n">
        <f aca="false">AG77+AG76</f>
        <v>1601310.66848081</v>
      </c>
      <c r="AH78" s="37" t="n">
        <f aca="false">AH77+AH76</f>
        <v>1639958.3360538</v>
      </c>
      <c r="AI78" s="37" t="n">
        <f aca="false">AI77+AI76</f>
        <v>1678649.89251569</v>
      </c>
      <c r="AJ78" s="37" t="n">
        <f aca="false">AJ77+AJ76</f>
        <v>1717385.33786646</v>
      </c>
      <c r="AK78" s="37" t="n">
        <f aca="false">AK77+AK76</f>
        <v>1699530.10228612</v>
      </c>
      <c r="AL78" s="37" t="n">
        <f aca="false">AL77+AL76</f>
        <v>1805009.27679467</v>
      </c>
    </row>
    <row r="79" customFormat="false" ht="15" hidden="false" customHeight="false" outlineLevel="0" collapsed="false">
      <c r="A79" s="17" t="s">
        <v>214</v>
      </c>
      <c r="C79" s="18" t="n">
        <f aca="false">IF(C39&gt;0,1,0)</f>
        <v>1</v>
      </c>
      <c r="D79" s="18" t="n">
        <f aca="false">IF(D39&gt;0,1,0)</f>
        <v>1</v>
      </c>
      <c r="E79" s="18" t="n">
        <f aca="false">IF(E39&gt;0,1,0)</f>
        <v>1</v>
      </c>
      <c r="F79" s="18" t="n">
        <f aca="false">IF(F39&gt;0,1,0)</f>
        <v>1</v>
      </c>
      <c r="G79" s="18" t="n">
        <f aca="false">IF(G39&gt;0,1,0)</f>
        <v>1</v>
      </c>
      <c r="H79" s="18" t="n">
        <f aca="false">IF(H39&gt;0,1,0)</f>
        <v>1</v>
      </c>
      <c r="I79" s="18" t="n">
        <f aca="false">IF(I39&gt;0,1,0)</f>
        <v>1</v>
      </c>
      <c r="J79" s="18" t="n">
        <f aca="false">IF(J39&gt;0,1,0)</f>
        <v>1</v>
      </c>
      <c r="K79" s="18" t="n">
        <f aca="false">IF(K39&gt;0,1,0)</f>
        <v>1</v>
      </c>
      <c r="L79" s="18" t="n">
        <f aca="false">IF(L39&gt;0,1,0)</f>
        <v>1</v>
      </c>
      <c r="M79" s="18" t="n">
        <f aca="false">IF(M39&gt;0,1,0)</f>
        <v>1</v>
      </c>
      <c r="N79" s="18" t="n">
        <f aca="false">IF(N39&gt;0,1,0)</f>
        <v>1</v>
      </c>
      <c r="O79" s="18" t="n">
        <f aca="false">IF(O39&gt;0,1,0)</f>
        <v>1</v>
      </c>
      <c r="P79" s="18" t="n">
        <f aca="false">IF(P39&gt;0,1,0)</f>
        <v>1</v>
      </c>
      <c r="Q79" s="18" t="n">
        <f aca="false">IF(Q39&gt;0,1,0)</f>
        <v>1</v>
      </c>
      <c r="R79" s="18" t="n">
        <f aca="false">IF(R39&gt;0,1,0)</f>
        <v>1</v>
      </c>
      <c r="S79" s="18" t="n">
        <f aca="false">IF(S39&gt;0,1,0)</f>
        <v>1</v>
      </c>
      <c r="T79" s="18" t="n">
        <f aca="false">IF(T39&gt;0,1,0)</f>
        <v>1</v>
      </c>
      <c r="U79" s="18" t="n">
        <f aca="false">IF(U39&gt;0,1,0)</f>
        <v>1</v>
      </c>
      <c r="V79" s="18" t="n">
        <f aca="false">IF(V39&gt;0,1,0)</f>
        <v>1</v>
      </c>
      <c r="W79" s="18" t="n">
        <f aca="false">IF(W39&gt;0,1,0)</f>
        <v>1</v>
      </c>
      <c r="X79" s="18" t="n">
        <f aca="false">IF(X39&gt;0,1,0)</f>
        <v>1</v>
      </c>
      <c r="Y79" s="18" t="n">
        <f aca="false">IF(Y39&gt;0,1,0)</f>
        <v>1</v>
      </c>
      <c r="Z79" s="18" t="n">
        <f aca="false">IF(Z39&gt;0,1,0)</f>
        <v>1</v>
      </c>
      <c r="AA79" s="18" t="n">
        <f aca="false">IF(AA39&gt;0,1,0)</f>
        <v>1</v>
      </c>
      <c r="AB79" s="18" t="n">
        <f aca="false">IF(AB39&gt;0,1,0)</f>
        <v>1</v>
      </c>
      <c r="AC79" s="18" t="n">
        <f aca="false">IF(AC39&gt;0,1,0)</f>
        <v>1</v>
      </c>
      <c r="AD79" s="18" t="n">
        <f aca="false">IF(AD39&gt;0,1,0)</f>
        <v>1</v>
      </c>
      <c r="AE79" s="18" t="n">
        <f aca="false">IF(AE39&gt;0,1,0)</f>
        <v>1</v>
      </c>
      <c r="AF79" s="18" t="n">
        <f aca="false">IF(AF39&gt;0,1,0)</f>
        <v>1</v>
      </c>
      <c r="AG79" s="18" t="n">
        <f aca="false">IF(AG39&gt;0,1,0)</f>
        <v>1</v>
      </c>
      <c r="AH79" s="18" t="n">
        <f aca="false">IF(AH39&gt;0,1,0)</f>
        <v>1</v>
      </c>
      <c r="AI79" s="18" t="n">
        <f aca="false">IF(AI39&gt;0,1,0)</f>
        <v>1</v>
      </c>
      <c r="AJ79" s="18" t="n">
        <f aca="false">IF(AJ39&gt;0,1,0)</f>
        <v>1</v>
      </c>
      <c r="AK79" s="18" t="n">
        <f aca="false">IF(AK39&gt;0,1,0)</f>
        <v>1</v>
      </c>
      <c r="AL79" s="18" t="n">
        <f aca="false">IF(AL39&gt;0,1,0)</f>
        <v>1</v>
      </c>
    </row>
    <row r="81" customFormat="false" ht="15" hidden="false" customHeight="false" outlineLevel="0" collapsed="false">
      <c r="A81" s="7" t="s">
        <v>215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customFormat="false" ht="15" hidden="false" customHeight="false" outlineLevel="0" collapsed="false">
      <c r="A82" s="11" t="s">
        <v>216</v>
      </c>
      <c r="C82" s="21" t="n">
        <f aca="false">C74</f>
        <v>1500000</v>
      </c>
      <c r="D82" s="21" t="n">
        <f aca="false">C82+D74</f>
        <v>1500000</v>
      </c>
      <c r="E82" s="21" t="n">
        <f aca="false">D82+E74</f>
        <v>1500000</v>
      </c>
      <c r="F82" s="21" t="n">
        <f aca="false">E82+F74</f>
        <v>1500000</v>
      </c>
      <c r="G82" s="21" t="n">
        <f aca="false">F82+G74</f>
        <v>1500000</v>
      </c>
      <c r="H82" s="21" t="n">
        <f aca="false">G82+H74</f>
        <v>1500000</v>
      </c>
      <c r="I82" s="21" t="n">
        <f aca="false">H82+I74</f>
        <v>1500000</v>
      </c>
      <c r="J82" s="21" t="n">
        <f aca="false">I82+J74</f>
        <v>1500000</v>
      </c>
      <c r="K82" s="21" t="n">
        <f aca="false">J82+K74</f>
        <v>1500000</v>
      </c>
      <c r="L82" s="21" t="n">
        <f aca="false">K82+L74</f>
        <v>1500000</v>
      </c>
      <c r="M82" s="21" t="n">
        <f aca="false">L82+M74</f>
        <v>1500000</v>
      </c>
      <c r="N82" s="21" t="n">
        <f aca="false">M82+N74</f>
        <v>1500000</v>
      </c>
      <c r="O82" s="21" t="n">
        <f aca="false">N82+O74</f>
        <v>1500000</v>
      </c>
      <c r="P82" s="21" t="n">
        <f aca="false">O82+P74</f>
        <v>1500000</v>
      </c>
      <c r="Q82" s="21" t="n">
        <f aca="false">P82+Q74</f>
        <v>1500000</v>
      </c>
      <c r="R82" s="21" t="n">
        <f aca="false">Q82+R74</f>
        <v>1500000</v>
      </c>
      <c r="S82" s="21" t="n">
        <f aca="false">R82+S74</f>
        <v>1500000</v>
      </c>
      <c r="T82" s="21" t="n">
        <f aca="false">S82+T74</f>
        <v>1500000</v>
      </c>
      <c r="U82" s="21" t="n">
        <f aca="false">T82+U74</f>
        <v>1500000</v>
      </c>
      <c r="V82" s="21" t="n">
        <f aca="false">U82+V74</f>
        <v>1500000</v>
      </c>
      <c r="W82" s="21" t="n">
        <f aca="false">V82+W74</f>
        <v>1500000</v>
      </c>
      <c r="X82" s="21" t="n">
        <f aca="false">W82+X74</f>
        <v>1500000</v>
      </c>
      <c r="Y82" s="21" t="n">
        <f aca="false">X82+Y74</f>
        <v>1500000</v>
      </c>
      <c r="Z82" s="21" t="n">
        <f aca="false">Y82+Z74</f>
        <v>1500000</v>
      </c>
      <c r="AA82" s="21" t="n">
        <f aca="false">Z82+AA74</f>
        <v>1500000</v>
      </c>
      <c r="AB82" s="21" t="n">
        <f aca="false">AA82+AB74</f>
        <v>1500000</v>
      </c>
      <c r="AC82" s="21" t="n">
        <f aca="false">AB82+AC74</f>
        <v>1500000</v>
      </c>
      <c r="AD82" s="21" t="n">
        <f aca="false">AC82+AD74</f>
        <v>1500000</v>
      </c>
      <c r="AE82" s="21" t="n">
        <f aca="false">AD82+AE74</f>
        <v>1500000</v>
      </c>
      <c r="AF82" s="21" t="n">
        <f aca="false">AE82+AF74</f>
        <v>1500000</v>
      </c>
      <c r="AG82" s="21" t="n">
        <f aca="false">AF82+AG74</f>
        <v>1500000</v>
      </c>
      <c r="AH82" s="21" t="n">
        <f aca="false">AG82+AH74</f>
        <v>1500000</v>
      </c>
      <c r="AI82" s="21" t="n">
        <f aca="false">AH82+AI74</f>
        <v>1500000</v>
      </c>
      <c r="AJ82" s="21" t="n">
        <f aca="false">AI82+AJ74</f>
        <v>1500000</v>
      </c>
      <c r="AK82" s="21" t="n">
        <f aca="false">AJ82+AK74</f>
        <v>1500000</v>
      </c>
      <c r="AL82" s="21" t="n">
        <f aca="false">AK82+AL74</f>
        <v>1500000</v>
      </c>
    </row>
    <row r="83" customFormat="false" ht="15" hidden="false" customHeight="false" outlineLevel="0" collapsed="false">
      <c r="A83" s="11" t="s">
        <v>217</v>
      </c>
      <c r="C83" s="21" t="n">
        <f aca="false">C48</f>
        <v>8801.23294047617</v>
      </c>
      <c r="D83" s="21" t="n">
        <f aca="false">C83+D48</f>
        <v>17624.4103253968</v>
      </c>
      <c r="E83" s="21" t="n">
        <f aca="false">D83+E48</f>
        <v>26491.4765992063</v>
      </c>
      <c r="F83" s="21" t="n">
        <f aca="false">E83+F48</f>
        <v>35402.4317619047</v>
      </c>
      <c r="G83" s="21" t="n">
        <f aca="false">F83+G48</f>
        <v>44357.275813492</v>
      </c>
      <c r="H83" s="21" t="n">
        <f aca="false">G83+H48</f>
        <v>53356.0087539681</v>
      </c>
      <c r="I83" s="21" t="n">
        <f aca="false">H83+I48</f>
        <v>62398.6305833332</v>
      </c>
      <c r="J83" s="21" t="n">
        <f aca="false">I83+J48</f>
        <v>71485.1413015871</v>
      </c>
      <c r="K83" s="21" t="n">
        <f aca="false">J83+K48</f>
        <v>80615.54090873</v>
      </c>
      <c r="L83" s="21" t="n">
        <f aca="false">K83+L48</f>
        <v>89789.8294047617</v>
      </c>
      <c r="M83" s="21" t="n">
        <f aca="false">L83+M48</f>
        <v>136061.416289682</v>
      </c>
      <c r="N83" s="21" t="n">
        <f aca="false">M83+N48</f>
        <v>182376.892063492</v>
      </c>
      <c r="O83" s="21" t="n">
        <f aca="false">N83+O48</f>
        <v>205381.965475595</v>
      </c>
      <c r="P83" s="21" t="n">
        <f aca="false">O83+P48</f>
        <v>228430.927776587</v>
      </c>
      <c r="Q83" s="21" t="n">
        <f aca="false">P83+Q48</f>
        <v>251523.778966468</v>
      </c>
      <c r="R83" s="21" t="n">
        <f aca="false">Q83+R48</f>
        <v>274660.519045238</v>
      </c>
      <c r="S83" s="21" t="n">
        <f aca="false">R83+S48</f>
        <v>297841.148012897</v>
      </c>
      <c r="T83" s="21" t="n">
        <f aca="false">S83+T48</f>
        <v>321065.665869445</v>
      </c>
      <c r="U83" s="21" t="n">
        <f aca="false">T83+U48</f>
        <v>344334.072614881</v>
      </c>
      <c r="V83" s="21" t="n">
        <f aca="false">U83+V48</f>
        <v>367646.368249206</v>
      </c>
      <c r="W83" s="21" t="n">
        <f aca="false">V83+W48</f>
        <v>391002.552772421</v>
      </c>
      <c r="X83" s="21" t="n">
        <f aca="false">W83+X48</f>
        <v>414402.626184524</v>
      </c>
      <c r="Y83" s="21" t="n">
        <f aca="false">X83+Y48</f>
        <v>488618.974060516</v>
      </c>
      <c r="Z83" s="21" t="n">
        <f aca="false">Y83+Z48</f>
        <v>562879.210825397</v>
      </c>
      <c r="AA83" s="21" t="n">
        <f aca="false">Z83+AA48</f>
        <v>601814.894271408</v>
      </c>
      <c r="AB83" s="21" t="n">
        <f aca="false">AA83+AB48</f>
        <v>640794.466606308</v>
      </c>
      <c r="AC83" s="21" t="n">
        <f aca="false">AB83+AC48</f>
        <v>679817.927830097</v>
      </c>
      <c r="AD83" s="21" t="n">
        <f aca="false">AC83+AD48</f>
        <v>718885.277942774</v>
      </c>
      <c r="AE83" s="21" t="n">
        <f aca="false">AD83+AE48</f>
        <v>757996.516944341</v>
      </c>
      <c r="AF83" s="21" t="n">
        <f aca="false">AE83+AF48</f>
        <v>797151.644834796</v>
      </c>
      <c r="AG83" s="21" t="n">
        <f aca="false">AF83+AG48</f>
        <v>836350.661614141</v>
      </c>
      <c r="AH83" s="21" t="n">
        <f aca="false">AG83+AH48</f>
        <v>875593.567282374</v>
      </c>
      <c r="AI83" s="21" t="n">
        <f aca="false">AH83+AI48</f>
        <v>914880.361839496</v>
      </c>
      <c r="AJ83" s="21" t="n">
        <f aca="false">AI83+AJ48</f>
        <v>954211.045285507</v>
      </c>
      <c r="AK83" s="21" t="n">
        <f aca="false">AJ83+AK48</f>
        <v>1060241.56900041</v>
      </c>
      <c r="AL83" s="21" t="n">
        <f aca="false">AK83+AL48</f>
        <v>1166315.9816042</v>
      </c>
    </row>
    <row r="84" customFormat="false" ht="15" hidden="false" customHeight="false" outlineLevel="0" collapsed="false">
      <c r="A84" s="4" t="s">
        <v>218</v>
      </c>
      <c r="C84" s="15" t="n">
        <f aca="false">C78+C64+C65+C55</f>
        <v>2194799.10294048</v>
      </c>
      <c r="D84" s="15" t="n">
        <f aca="false">D78+D64+D65+D55</f>
        <v>2195288.94699206</v>
      </c>
      <c r="E84" s="15" t="n">
        <f aca="false">E78+E64+E65+E55</f>
        <v>2195822.67993254</v>
      </c>
      <c r="F84" s="15" t="n">
        <f aca="false">F78+F64+F65+F55</f>
        <v>2196400.3017619</v>
      </c>
      <c r="G84" s="15" t="n">
        <f aca="false">G78+G64+G65+G55</f>
        <v>2197021.81248016</v>
      </c>
      <c r="H84" s="15" t="n">
        <f aca="false">H78+H64+H65+H55</f>
        <v>2197687.2120873</v>
      </c>
      <c r="I84" s="15" t="n">
        <f aca="false">I78+I64+I65+I55</f>
        <v>2198396.50058333</v>
      </c>
      <c r="J84" s="15" t="n">
        <f aca="false">J78+J64+J65+J55</f>
        <v>2199149.67796825</v>
      </c>
      <c r="K84" s="15" t="n">
        <f aca="false">K78+K64+K65+K55</f>
        <v>2199946.74424206</v>
      </c>
      <c r="L84" s="15" t="n">
        <f aca="false">L78+L64+L65+L55</f>
        <v>2200787.69940476</v>
      </c>
      <c r="M84" s="15" t="n">
        <f aca="false">M78+M64+M65+M55</f>
        <v>2280876.73295635</v>
      </c>
      <c r="N84" s="15" t="n">
        <f aca="false">N78+N64+N65+N55</f>
        <v>2318858.87539683</v>
      </c>
      <c r="O84" s="15" t="n">
        <f aca="false">O78+O64+O65+O55</f>
        <v>2347150.8059756</v>
      </c>
      <c r="P84" s="15" t="n">
        <f aca="false">P78+P64+P65+P55</f>
        <v>2361866.43494325</v>
      </c>
      <c r="Q84" s="15" t="n">
        <f aca="false">Q78+Q64+Q65+Q55</f>
        <v>2376625.9527998</v>
      </c>
      <c r="R84" s="15" t="n">
        <f aca="false">R78+R64+R65+R55</f>
        <v>2391429.35954524</v>
      </c>
      <c r="S84" s="15" t="n">
        <f aca="false">S78+S64+S65+S55</f>
        <v>2406276.65517956</v>
      </c>
      <c r="T84" s="15" t="n">
        <f aca="false">T78+T64+T65+T55</f>
        <v>2421167.83970278</v>
      </c>
      <c r="U84" s="15" t="n">
        <f aca="false">U78+U64+U65+U55</f>
        <v>2436102.91311488</v>
      </c>
      <c r="V84" s="15" t="n">
        <f aca="false">V78+V64+V65+V55</f>
        <v>2451081.87541587</v>
      </c>
      <c r="W84" s="15" t="n">
        <f aca="false">W78+W64+W65+W55</f>
        <v>2466104.72660575</v>
      </c>
      <c r="X84" s="15" t="n">
        <f aca="false">X78+X64+X65+X55</f>
        <v>2481171.46668452</v>
      </c>
      <c r="Y84" s="15" t="n">
        <f aca="false">Y78+Y64+Y65+Y55</f>
        <v>2604049.88822718</v>
      </c>
      <c r="Z84" s="15" t="n">
        <f aca="false">Z78+Z64+Z65+Z55</f>
        <v>2669976.79165873</v>
      </c>
      <c r="AA84" s="15" t="n">
        <f aca="false">AA78+AA64+AA65+AA55</f>
        <v>2709661.97147141</v>
      </c>
      <c r="AB84" s="15" t="n">
        <f aca="false">AB78+AB64+AB65+AB55</f>
        <v>2740308.21047297</v>
      </c>
      <c r="AC84" s="15" t="n">
        <f aca="false">AC78+AC64+AC65+AC55</f>
        <v>2770998.33836343</v>
      </c>
      <c r="AD84" s="15" t="n">
        <f aca="false">AD78+AD64+AD65+AD55</f>
        <v>2801732.35514277</v>
      </c>
      <c r="AE84" s="15" t="n">
        <f aca="false">AE78+AE64+AE65+AE55</f>
        <v>2832510.26081101</v>
      </c>
      <c r="AF84" s="15" t="n">
        <f aca="false">AF78+AF64+AF65+AF55</f>
        <v>2863332.05536813</v>
      </c>
      <c r="AG84" s="15" t="n">
        <f aca="false">AG78+AG64+AG65+AG55</f>
        <v>2894197.73881414</v>
      </c>
      <c r="AH84" s="15" t="n">
        <f aca="false">AH78+AH64+AH65+AH55</f>
        <v>2925107.31114904</v>
      </c>
      <c r="AI84" s="15" t="n">
        <f aca="false">AI78+AI64+AI65+AI55</f>
        <v>2956060.77237283</v>
      </c>
      <c r="AJ84" s="15" t="n">
        <f aca="false">AJ78+AJ64+AJ65+AJ55</f>
        <v>2987058.12248551</v>
      </c>
      <c r="AK84" s="15" t="n">
        <f aca="false">AK78+AK64+AK65+AK55</f>
        <v>3159083.56966707</v>
      </c>
      <c r="AL84" s="15" t="n">
        <f aca="false">AL78+AL64+AL65+AL55</f>
        <v>3256824.64893753</v>
      </c>
    </row>
    <row r="85" customFormat="false" ht="15" hidden="false" customHeight="false" outlineLevel="0" collapsed="false">
      <c r="A85" s="11" t="s">
        <v>219</v>
      </c>
      <c r="C85" s="21" t="n">
        <f aca="false">C66+C61</f>
        <v>685997.87</v>
      </c>
      <c r="D85" s="21" t="n">
        <f aca="false">D66+D61</f>
        <v>677664.536666667</v>
      </c>
      <c r="E85" s="21" t="n">
        <f aca="false">E66+E61</f>
        <v>669331.203333333</v>
      </c>
      <c r="F85" s="21" t="n">
        <f aca="false">F66+F61</f>
        <v>660997.87</v>
      </c>
      <c r="G85" s="21" t="n">
        <f aca="false">G66+G61</f>
        <v>652664.536666667</v>
      </c>
      <c r="H85" s="21" t="n">
        <f aca="false">H66+H61</f>
        <v>644331.203333333</v>
      </c>
      <c r="I85" s="21" t="n">
        <f aca="false">I66+I61</f>
        <v>635997.87</v>
      </c>
      <c r="J85" s="21" t="n">
        <f aca="false">J66+J61</f>
        <v>627664.536666667</v>
      </c>
      <c r="K85" s="21" t="n">
        <f aca="false">K66+K61</f>
        <v>619331.203333334</v>
      </c>
      <c r="L85" s="21" t="n">
        <f aca="false">L66+L61</f>
        <v>610997.87</v>
      </c>
      <c r="M85" s="21" t="n">
        <f aca="false">M66+M61</f>
        <v>644815.316666667</v>
      </c>
      <c r="N85" s="21" t="n">
        <f aca="false">N66+N61</f>
        <v>636481.983333334</v>
      </c>
      <c r="O85" s="21" t="n">
        <f aca="false">O66+O61</f>
        <v>641768.8405</v>
      </c>
      <c r="P85" s="21" t="n">
        <f aca="false">P66+P61</f>
        <v>633435.507166667</v>
      </c>
      <c r="Q85" s="21" t="n">
        <f aca="false">Q66+Q61</f>
        <v>625102.173833334</v>
      </c>
      <c r="R85" s="21" t="n">
        <f aca="false">R66+R61</f>
        <v>616768.8405</v>
      </c>
      <c r="S85" s="21" t="n">
        <f aca="false">S66+S61</f>
        <v>608435.507166667</v>
      </c>
      <c r="T85" s="21" t="n">
        <f aca="false">T66+T61</f>
        <v>600102.173833334</v>
      </c>
      <c r="U85" s="21" t="n">
        <f aca="false">U66+U61</f>
        <v>591768.8405</v>
      </c>
      <c r="V85" s="21" t="n">
        <f aca="false">V66+V61</f>
        <v>583435.507166667</v>
      </c>
      <c r="W85" s="21" t="n">
        <f aca="false">W66+W61</f>
        <v>575102.173833334</v>
      </c>
      <c r="X85" s="21" t="n">
        <f aca="false">X66+X61</f>
        <v>566768.8405</v>
      </c>
      <c r="Y85" s="21" t="n">
        <f aca="false">Y66+Y61</f>
        <v>615430.914166667</v>
      </c>
      <c r="Z85" s="21" t="n">
        <f aca="false">Z66+Z61</f>
        <v>607097.580833334</v>
      </c>
      <c r="AA85" s="21" t="n">
        <f aca="false">AA66+AA61</f>
        <v>607847.0772</v>
      </c>
      <c r="AB85" s="21" t="n">
        <f aca="false">AB66+AB61</f>
        <v>599513.743866667</v>
      </c>
      <c r="AC85" s="21" t="n">
        <f aca="false">AC66+AC61</f>
        <v>591180.410533334</v>
      </c>
      <c r="AD85" s="21" t="n">
        <f aca="false">AD66+AD61</f>
        <v>582847.077200001</v>
      </c>
      <c r="AE85" s="21" t="n">
        <f aca="false">AE66+AE61</f>
        <v>574513.743866667</v>
      </c>
      <c r="AF85" s="21" t="n">
        <f aca="false">AF66+AF61</f>
        <v>566180.410533334</v>
      </c>
      <c r="AG85" s="21" t="n">
        <f aca="false">AG66+AG61</f>
        <v>557847.077200001</v>
      </c>
      <c r="AH85" s="21" t="n">
        <f aca="false">AH66+AH61</f>
        <v>549513.743866667</v>
      </c>
      <c r="AI85" s="21" t="n">
        <f aca="false">AI66+AI61</f>
        <v>541180.410533334</v>
      </c>
      <c r="AJ85" s="21" t="n">
        <f aca="false">AJ66+AJ61</f>
        <v>532847.077200001</v>
      </c>
      <c r="AK85" s="21" t="n">
        <f aca="false">AK66+AK61</f>
        <v>598842.000666667</v>
      </c>
      <c r="AL85" s="21" t="n">
        <f aca="false">AL66+AL61</f>
        <v>590508.667333334</v>
      </c>
    </row>
    <row r="86" customFormat="false" ht="15" hidden="false" customHeight="false" outlineLevel="0" collapsed="false">
      <c r="A86" s="11" t="s">
        <v>220</v>
      </c>
      <c r="C86" s="21" t="n">
        <f aca="false">C82+C83</f>
        <v>1508801.23294048</v>
      </c>
      <c r="D86" s="21" t="n">
        <f aca="false">D82+D83</f>
        <v>1517624.4103254</v>
      </c>
      <c r="E86" s="21" t="n">
        <f aca="false">E82+E83</f>
        <v>1526491.47659921</v>
      </c>
      <c r="F86" s="21" t="n">
        <f aca="false">F82+F83</f>
        <v>1535402.4317619</v>
      </c>
      <c r="G86" s="21" t="n">
        <f aca="false">G82+G83</f>
        <v>1544357.27581349</v>
      </c>
      <c r="H86" s="21" t="n">
        <f aca="false">H82+H83</f>
        <v>1553356.00875397</v>
      </c>
      <c r="I86" s="21" t="n">
        <f aca="false">I82+I83</f>
        <v>1562398.63058333</v>
      </c>
      <c r="J86" s="21" t="n">
        <f aca="false">J82+J83</f>
        <v>1571485.14130159</v>
      </c>
      <c r="K86" s="21" t="n">
        <f aca="false">K82+K83</f>
        <v>1580615.54090873</v>
      </c>
      <c r="L86" s="21" t="n">
        <f aca="false">L82+L83</f>
        <v>1589789.82940476</v>
      </c>
      <c r="M86" s="21" t="n">
        <f aca="false">M82+M83</f>
        <v>1636061.41628968</v>
      </c>
      <c r="N86" s="21" t="n">
        <f aca="false">N82+N83</f>
        <v>1682376.89206349</v>
      </c>
      <c r="O86" s="21" t="n">
        <f aca="false">O82+O83</f>
        <v>1705381.9654756</v>
      </c>
      <c r="P86" s="21" t="n">
        <f aca="false">P82+P83</f>
        <v>1728430.92777659</v>
      </c>
      <c r="Q86" s="21" t="n">
        <f aca="false">Q82+Q83</f>
        <v>1751523.77896647</v>
      </c>
      <c r="R86" s="21" t="n">
        <f aca="false">R82+R83</f>
        <v>1774660.51904524</v>
      </c>
      <c r="S86" s="21" t="n">
        <f aca="false">S82+S83</f>
        <v>1797841.1480129</v>
      </c>
      <c r="T86" s="21" t="n">
        <f aca="false">T82+T83</f>
        <v>1821065.66586944</v>
      </c>
      <c r="U86" s="21" t="n">
        <f aca="false">U82+U83</f>
        <v>1844334.07261488</v>
      </c>
      <c r="V86" s="21" t="n">
        <f aca="false">V82+V83</f>
        <v>1867646.36824921</v>
      </c>
      <c r="W86" s="21" t="n">
        <f aca="false">W82+W83</f>
        <v>1891002.55277242</v>
      </c>
      <c r="X86" s="21" t="n">
        <f aca="false">X82+X83</f>
        <v>1914402.62618452</v>
      </c>
      <c r="Y86" s="21" t="n">
        <f aca="false">Y82+Y83</f>
        <v>1988618.97406052</v>
      </c>
      <c r="Z86" s="21" t="n">
        <f aca="false">Z82+Z83</f>
        <v>2062879.2108254</v>
      </c>
      <c r="AA86" s="21" t="n">
        <f aca="false">AA82+AA83</f>
        <v>2101814.89427141</v>
      </c>
      <c r="AB86" s="21" t="n">
        <f aca="false">AB82+AB83</f>
        <v>2140794.46660631</v>
      </c>
      <c r="AC86" s="21" t="n">
        <f aca="false">AC82+AC83</f>
        <v>2179817.9278301</v>
      </c>
      <c r="AD86" s="21" t="n">
        <f aca="false">AD82+AD83</f>
        <v>2218885.27794277</v>
      </c>
      <c r="AE86" s="21" t="n">
        <f aca="false">AE82+AE83</f>
        <v>2257996.51694434</v>
      </c>
      <c r="AF86" s="21" t="n">
        <f aca="false">AF82+AF83</f>
        <v>2297151.6448348</v>
      </c>
      <c r="AG86" s="21" t="n">
        <f aca="false">AG82+AG83</f>
        <v>2336350.66161414</v>
      </c>
      <c r="AH86" s="21" t="n">
        <f aca="false">AH82+AH83</f>
        <v>2375593.56728237</v>
      </c>
      <c r="AI86" s="21" t="n">
        <f aca="false">AI82+AI83</f>
        <v>2414880.3618395</v>
      </c>
      <c r="AJ86" s="21" t="n">
        <f aca="false">AJ82+AJ83</f>
        <v>2454211.04528551</v>
      </c>
      <c r="AK86" s="21" t="n">
        <f aca="false">AK82+AK83</f>
        <v>2560241.56900041</v>
      </c>
      <c r="AL86" s="21" t="n">
        <f aca="false">AL82+AL83</f>
        <v>2666315.9816042</v>
      </c>
    </row>
    <row r="87" customFormat="false" ht="15" hidden="false" customHeight="false" outlineLevel="0" collapsed="false">
      <c r="A87" s="4" t="s">
        <v>221</v>
      </c>
      <c r="C87" s="15" t="n">
        <f aca="false">C85+C86</f>
        <v>2194799.10294048</v>
      </c>
      <c r="D87" s="15" t="n">
        <f aca="false">D85+D86</f>
        <v>2195288.94699206</v>
      </c>
      <c r="E87" s="15" t="n">
        <f aca="false">E85+E86</f>
        <v>2195822.67993254</v>
      </c>
      <c r="F87" s="15" t="n">
        <f aca="false">F85+F86</f>
        <v>2196400.3017619</v>
      </c>
      <c r="G87" s="15" t="n">
        <f aca="false">G85+G86</f>
        <v>2197021.81248016</v>
      </c>
      <c r="H87" s="15" t="n">
        <f aca="false">H85+H86</f>
        <v>2197687.2120873</v>
      </c>
      <c r="I87" s="15" t="n">
        <f aca="false">I85+I86</f>
        <v>2198396.50058333</v>
      </c>
      <c r="J87" s="15" t="n">
        <f aca="false">J85+J86</f>
        <v>2199149.67796825</v>
      </c>
      <c r="K87" s="15" t="n">
        <f aca="false">K85+K86</f>
        <v>2199946.74424206</v>
      </c>
      <c r="L87" s="15" t="n">
        <f aca="false">L85+L86</f>
        <v>2200787.69940476</v>
      </c>
      <c r="M87" s="15" t="n">
        <f aca="false">M85+M86</f>
        <v>2280876.73295635</v>
      </c>
      <c r="N87" s="15" t="n">
        <f aca="false">N85+N86</f>
        <v>2318858.87539683</v>
      </c>
      <c r="O87" s="15" t="n">
        <f aca="false">O85+O86</f>
        <v>2347150.8059756</v>
      </c>
      <c r="P87" s="15" t="n">
        <f aca="false">P85+P86</f>
        <v>2361866.43494325</v>
      </c>
      <c r="Q87" s="15" t="n">
        <f aca="false">Q85+Q86</f>
        <v>2376625.9527998</v>
      </c>
      <c r="R87" s="15" t="n">
        <f aca="false">R85+R86</f>
        <v>2391429.35954524</v>
      </c>
      <c r="S87" s="15" t="n">
        <f aca="false">S85+S86</f>
        <v>2406276.65517956</v>
      </c>
      <c r="T87" s="15" t="n">
        <f aca="false">T85+T86</f>
        <v>2421167.83970278</v>
      </c>
      <c r="U87" s="15" t="n">
        <f aca="false">U85+U86</f>
        <v>2436102.91311488</v>
      </c>
      <c r="V87" s="15" t="n">
        <f aca="false">V85+V86</f>
        <v>2451081.87541587</v>
      </c>
      <c r="W87" s="15" t="n">
        <f aca="false">W85+W86</f>
        <v>2466104.72660575</v>
      </c>
      <c r="X87" s="15" t="n">
        <f aca="false">X85+X86</f>
        <v>2481171.46668452</v>
      </c>
      <c r="Y87" s="15" t="n">
        <f aca="false">Y85+Y86</f>
        <v>2604049.88822718</v>
      </c>
      <c r="Z87" s="15" t="n">
        <f aca="false">Z85+Z86</f>
        <v>2669976.79165873</v>
      </c>
      <c r="AA87" s="15" t="n">
        <f aca="false">AA85+AA86</f>
        <v>2709661.97147141</v>
      </c>
      <c r="AB87" s="15" t="n">
        <f aca="false">AB85+AB86</f>
        <v>2740308.21047298</v>
      </c>
      <c r="AC87" s="15" t="n">
        <f aca="false">AC85+AC86</f>
        <v>2770998.33836343</v>
      </c>
      <c r="AD87" s="15" t="n">
        <f aca="false">AD85+AD86</f>
        <v>2801732.35514278</v>
      </c>
      <c r="AE87" s="15" t="n">
        <f aca="false">AE85+AE86</f>
        <v>2832510.26081101</v>
      </c>
      <c r="AF87" s="15" t="n">
        <f aca="false">AF85+AF86</f>
        <v>2863332.05536813</v>
      </c>
      <c r="AG87" s="15" t="n">
        <f aca="false">AG85+AG86</f>
        <v>2894197.73881414</v>
      </c>
      <c r="AH87" s="15" t="n">
        <f aca="false">AH85+AH86</f>
        <v>2925107.31114904</v>
      </c>
      <c r="AI87" s="15" t="n">
        <f aca="false">AI85+AI86</f>
        <v>2956060.77237283</v>
      </c>
      <c r="AJ87" s="15" t="n">
        <f aca="false">AJ85+AJ86</f>
        <v>2987058.12248551</v>
      </c>
      <c r="AK87" s="15" t="n">
        <f aca="false">AK85+AK86</f>
        <v>3159083.56966707</v>
      </c>
      <c r="AL87" s="15" t="n">
        <f aca="false">AL85+AL86</f>
        <v>3256824.64893753</v>
      </c>
    </row>
    <row r="88" customFormat="false" ht="15" hidden="false" customHeight="false" outlineLevel="0" collapsed="false">
      <c r="A88" s="11" t="s">
        <v>222</v>
      </c>
      <c r="C88" s="21" t="n">
        <f aca="false">C84-C87</f>
        <v>0</v>
      </c>
      <c r="D88" s="21" t="n">
        <f aca="false">D84-D87</f>
        <v>0</v>
      </c>
      <c r="E88" s="21" t="n">
        <f aca="false">E84-E87</f>
        <v>0</v>
      </c>
      <c r="F88" s="21" t="n">
        <f aca="false">F84-F87</f>
        <v>0</v>
      </c>
      <c r="G88" s="21" t="n">
        <f aca="false">G84-G87</f>
        <v>0</v>
      </c>
      <c r="H88" s="21" t="n">
        <f aca="false">H84-H87</f>
        <v>0</v>
      </c>
      <c r="I88" s="21" t="n">
        <f aca="false">I84-I87</f>
        <v>0</v>
      </c>
      <c r="J88" s="21" t="n">
        <f aca="false">J84-J87</f>
        <v>0</v>
      </c>
      <c r="K88" s="21" t="n">
        <f aca="false">K84-K87</f>
        <v>0</v>
      </c>
      <c r="L88" s="21" t="n">
        <f aca="false">L84-L87</f>
        <v>0</v>
      </c>
      <c r="M88" s="21" t="n">
        <f aca="false">M84-M87</f>
        <v>0</v>
      </c>
      <c r="N88" s="21" t="n">
        <f aca="false">N84-N87</f>
        <v>0</v>
      </c>
      <c r="O88" s="21" t="n">
        <f aca="false">O84-O87</f>
        <v>0</v>
      </c>
      <c r="P88" s="21" t="n">
        <f aca="false">P84-P87</f>
        <v>0</v>
      </c>
      <c r="Q88" s="21" t="n">
        <f aca="false">Q84-Q87</f>
        <v>0</v>
      </c>
      <c r="R88" s="21" t="n">
        <f aca="false">R84-R87</f>
        <v>0</v>
      </c>
      <c r="S88" s="21" t="n">
        <f aca="false">S84-S87</f>
        <v>0</v>
      </c>
      <c r="T88" s="21" t="n">
        <f aca="false">T84-T87</f>
        <v>0</v>
      </c>
      <c r="U88" s="21" t="n">
        <f aca="false">U84-U87</f>
        <v>0</v>
      </c>
      <c r="V88" s="21" t="n">
        <f aca="false">V84-V87</f>
        <v>0</v>
      </c>
      <c r="W88" s="21" t="n">
        <f aca="false">W84-W87</f>
        <v>0</v>
      </c>
      <c r="X88" s="21" t="n">
        <f aca="false">X84-X87</f>
        <v>0</v>
      </c>
      <c r="Y88" s="21" t="n">
        <f aca="false">Y84-Y87</f>
        <v>0</v>
      </c>
      <c r="Z88" s="21" t="n">
        <f aca="false">Z84-Z87</f>
        <v>0</v>
      </c>
      <c r="AA88" s="21" t="n">
        <f aca="false">AA84-AA87</f>
        <v>0</v>
      </c>
      <c r="AB88" s="21" t="n">
        <f aca="false">AB84-AB87</f>
        <v>0</v>
      </c>
      <c r="AC88" s="21" t="n">
        <f aca="false">AC84-AC87</f>
        <v>0</v>
      </c>
      <c r="AD88" s="21" t="n">
        <f aca="false">AD84-AD87</f>
        <v>0</v>
      </c>
      <c r="AE88" s="21" t="n">
        <f aca="false">AE84-AE87</f>
        <v>0</v>
      </c>
      <c r="AF88" s="21" t="n">
        <f aca="false">AF84-AF87</f>
        <v>0</v>
      </c>
      <c r="AG88" s="21" t="n">
        <f aca="false">AG84-AG87</f>
        <v>0</v>
      </c>
      <c r="AH88" s="21" t="n">
        <f aca="false">AH84-AH87</f>
        <v>0</v>
      </c>
      <c r="AI88" s="21" t="n">
        <f aca="false">AI84-AI87</f>
        <v>0</v>
      </c>
      <c r="AJ88" s="21" t="n">
        <f aca="false">AJ84-AJ87</f>
        <v>0</v>
      </c>
      <c r="AK88" s="21" t="n">
        <f aca="false">AK84-AK87</f>
        <v>0</v>
      </c>
      <c r="AL88" s="21" t="n">
        <f aca="false">AL84-AL87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223</v>
      </c>
      <c r="B1" s="2"/>
      <c r="C1" s="2"/>
      <c r="D1" s="2"/>
    </row>
    <row r="2" customFormat="false" ht="15" hidden="false" customHeight="false" outlineLevel="0" collapsed="false">
      <c r="A2" s="3" t="s">
        <v>224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SUMIF(Monthly!$C$5:$AL$5,B$3,Monthly!$C$25:$AL$25)</f>
        <v>5514942.85714286</v>
      </c>
      <c r="C5" s="15" t="n">
        <f aca="false">SUMIF(Monthly!$C$5:$AL$5,C$3,Monthly!$C$25:$AL$25)</f>
        <v>7179087.85714286</v>
      </c>
      <c r="D5" s="15" t="n">
        <f aca="false">SUMIF(Monthly!$C$5:$AL$5,D$3,Monthly!$C$25:$AL$25)</f>
        <v>9149574.85714286</v>
      </c>
    </row>
    <row r="6" customFormat="false" ht="15" hidden="false" customHeight="false" outlineLevel="0" collapsed="false">
      <c r="A6" s="11" t="s">
        <v>35</v>
      </c>
      <c r="B6" s="21" t="n">
        <f aca="false">SUMIF(Monthly!$C$5:$AL$5,B$3,Monthly!$C$26:$AL$26)</f>
        <v>-2316276</v>
      </c>
      <c r="C6" s="21" t="n">
        <f aca="false">SUMIF(Monthly!$C$5:$AL$5,C$3,Monthly!$C$26:$AL$26)</f>
        <v>-3015216.9</v>
      </c>
      <c r="D6" s="21" t="n">
        <f aca="false">SUMIF(Monthly!$C$5:$AL$5,D$3,Monthly!$C$26:$AL$26)</f>
        <v>-3842821.44</v>
      </c>
    </row>
    <row r="7" customFormat="false" ht="15" hidden="false" customHeight="false" outlineLevel="0" collapsed="false">
      <c r="A7" s="4" t="s">
        <v>8</v>
      </c>
      <c r="B7" s="37" t="n">
        <f aca="false">SUMIF(Monthly!$C$5:$AL$5,B$3,Monthly!$C$27:$AL$27)</f>
        <v>3198666.85714286</v>
      </c>
      <c r="C7" s="37" t="n">
        <f aca="false">SUMIF(Monthly!$C$5:$AL$5,C$3,Monthly!$C$27:$AL$27)</f>
        <v>4163870.95714286</v>
      </c>
      <c r="D7" s="37" t="n">
        <f aca="false">SUMIF(Monthly!$C$5:$AL$5,D$3,Monthly!$C$27:$AL$27)</f>
        <v>5306753.41714286</v>
      </c>
    </row>
    <row r="8" customFormat="false" ht="15" hidden="false" customHeight="false" outlineLevel="0" collapsed="false">
      <c r="A8" s="11" t="s">
        <v>34</v>
      </c>
      <c r="B8" s="20" t="n">
        <f aca="false">IF(B5=0,0,B7/B5)</f>
        <v>0.58</v>
      </c>
      <c r="C8" s="20" t="n">
        <f aca="false">IF(C5=0,0,C7/C5)</f>
        <v>0.58</v>
      </c>
      <c r="D8" s="20" t="n">
        <f aca="false">IF(D5=0,0,D7/D5)</f>
        <v>0.58</v>
      </c>
    </row>
    <row r="9" customFormat="false" ht="15" hidden="false" customHeight="false" outlineLevel="0" collapsed="false">
      <c r="A9" s="11" t="s">
        <v>173</v>
      </c>
      <c r="B9" s="21" t="n">
        <f aca="false">SUMIF(Monthly!$C$5:$AL$5,B$3,Monthly!$C$30:$AL$30)</f>
        <v>-533622.857142857</v>
      </c>
      <c r="C9" s="21" t="n">
        <f aca="false">SUMIF(Monthly!$C$5:$AL$5,C$3,Monthly!$C$30:$AL$30)</f>
        <v>-654171.428571429</v>
      </c>
      <c r="D9" s="21" t="n">
        <f aca="false">SUMIF(Monthly!$C$5:$AL$5,D$3,Monthly!$C$30:$AL$30)</f>
        <v>-802285.714285714</v>
      </c>
    </row>
    <row r="10" customFormat="false" ht="15" hidden="false" customHeight="false" outlineLevel="0" collapsed="false">
      <c r="A10" s="11" t="s">
        <v>174</v>
      </c>
      <c r="B10" s="21" t="n">
        <f aca="false">SUMIF(Monthly!$C$5:$AL$5,B$3,Monthly!$C$31:$AL$31)</f>
        <v>-165448.285714286</v>
      </c>
      <c r="C10" s="21" t="n">
        <f aca="false">SUMIF(Monthly!$C$5:$AL$5,C$3,Monthly!$C$31:$AL$31)</f>
        <v>-215372.635714286</v>
      </c>
      <c r="D10" s="21" t="n">
        <f aca="false">SUMIF(Monthly!$C$5:$AL$5,D$3,Monthly!$C$31:$AL$31)</f>
        <v>-274487.245714286</v>
      </c>
    </row>
    <row r="11" customFormat="false" ht="15" hidden="false" customHeight="false" outlineLevel="0" collapsed="false">
      <c r="A11" s="11" t="s">
        <v>175</v>
      </c>
      <c r="B11" s="21" t="n">
        <f aca="false">SUMIF(Monthly!$C$5:$AL$5,B$3,Monthly!$C$32:$AL$32)</f>
        <v>-600000</v>
      </c>
      <c r="C11" s="21" t="n">
        <f aca="false">SUMIF(Monthly!$C$5:$AL$5,C$3,Monthly!$C$32:$AL$32)</f>
        <v>-720000</v>
      </c>
      <c r="D11" s="21" t="n">
        <f aca="false">SUMIF(Monthly!$C$5:$AL$5,D$3,Monthly!$C$32:$AL$32)</f>
        <v>-864000</v>
      </c>
    </row>
    <row r="12" customFormat="false" ht="15" hidden="false" customHeight="false" outlineLevel="0" collapsed="false">
      <c r="A12" s="11" t="s">
        <v>176</v>
      </c>
      <c r="B12" s="21" t="n">
        <f aca="false">SUMIF(Monthly!$C$5:$AL$5,B$3,Monthly!$C$33:$AL$33)</f>
        <v>-1258100</v>
      </c>
      <c r="C12" s="21" t="n">
        <f aca="false">SUMIF(Monthly!$C$5:$AL$5,C$3,Monthly!$C$33:$AL$33)</f>
        <v>-1578583.15</v>
      </c>
      <c r="D12" s="21" t="n">
        <f aca="false">SUMIF(Monthly!$C$5:$AL$5,D$3,Monthly!$C$33:$AL$33)</f>
        <v>-1984612.633975</v>
      </c>
    </row>
    <row r="13" customFormat="false" ht="15" hidden="false" customHeight="false" outlineLevel="0" collapsed="false">
      <c r="A13" s="11" t="s">
        <v>177</v>
      </c>
      <c r="B13" s="21" t="n">
        <f aca="false">SUMIF(Monthly!$C$5:$AL$5,B$3,Monthly!$C$34:$AL$34)</f>
        <v>-120000</v>
      </c>
      <c r="C13" s="21" t="n">
        <f aca="false">SUMIF(Monthly!$C$5:$AL$5,C$3,Monthly!$C$34:$AL$34)</f>
        <v>-180000</v>
      </c>
      <c r="D13" s="21" t="n">
        <f aca="false">SUMIF(Monthly!$C$5:$AL$5,D$3,Monthly!$C$34:$AL$34)</f>
        <v>-240000</v>
      </c>
    </row>
    <row r="14" customFormat="false" ht="15" hidden="false" customHeight="false" outlineLevel="0" collapsed="false">
      <c r="A14" s="11" t="s">
        <v>178</v>
      </c>
      <c r="B14" s="21" t="n">
        <f aca="false">SUMIF(Monthly!$C$5:$AL$5,B$3,Monthly!$C$35:$AL$35)</f>
        <v>-60000</v>
      </c>
      <c r="C14" s="21" t="n">
        <f aca="false">SUMIF(Monthly!$C$5:$AL$5,C$3,Monthly!$C$35:$AL$35)</f>
        <v>-90000</v>
      </c>
      <c r="D14" s="21" t="n">
        <f aca="false">SUMIF(Monthly!$C$5:$AL$5,D$3,Monthly!$C$35:$AL$35)</f>
        <v>-120000</v>
      </c>
    </row>
    <row r="15" customFormat="false" ht="15" hidden="false" customHeight="false" outlineLevel="0" collapsed="false">
      <c r="A15" s="11" t="s">
        <v>179</v>
      </c>
      <c r="B15" s="21" t="n">
        <f aca="false">SUMIF(Monthly!$C$5:$AL$5,B$3,Monthly!$C$36:$AL$36)</f>
        <v>-48000</v>
      </c>
      <c r="C15" s="21" t="n">
        <f aca="false">SUMIF(Monthly!$C$5:$AL$5,C$3,Monthly!$C$36:$AL$36)</f>
        <v>-48000</v>
      </c>
      <c r="D15" s="21" t="n">
        <f aca="false">SUMIF(Monthly!$C$5:$AL$5,D$3,Monthly!$C$36:$AL$36)</f>
        <v>-48000</v>
      </c>
    </row>
    <row r="16" customFormat="false" ht="15" hidden="false" customHeight="false" outlineLevel="0" collapsed="false">
      <c r="A16" s="11" t="s">
        <v>180</v>
      </c>
      <c r="B16" s="21" t="n">
        <f aca="false">SUMIF(Monthly!$C$5:$AL$5,B$3,Monthly!$C$37:$AL$37)</f>
        <v>-96000</v>
      </c>
      <c r="C16" s="21" t="n">
        <f aca="false">SUMIF(Monthly!$C$5:$AL$5,C$3,Monthly!$C$37:$AL$37)</f>
        <v>-96000</v>
      </c>
      <c r="D16" s="21" t="n">
        <f aca="false">SUMIF(Monthly!$C$5:$AL$5,D$3,Monthly!$C$37:$AL$37)</f>
        <v>-96000</v>
      </c>
    </row>
    <row r="17" customFormat="false" ht="15" hidden="false" customHeight="false" outlineLevel="0" collapsed="false">
      <c r="A17" s="4" t="s">
        <v>181</v>
      </c>
      <c r="B17" s="37" t="n">
        <f aca="false">SUMIF(Monthly!$C$5:$AL$5,B$3,Monthly!$C$38:$AL$38)</f>
        <v>-2881171.14285714</v>
      </c>
      <c r="C17" s="37" t="n">
        <f aca="false">SUMIF(Monthly!$C$5:$AL$5,C$3,Monthly!$C$38:$AL$38)</f>
        <v>-3582127.21428571</v>
      </c>
      <c r="D17" s="37" t="n">
        <f aca="false">SUMIF(Monthly!$C$5:$AL$5,D$3,Monthly!$C$38:$AL$38)</f>
        <v>-4429385.593975</v>
      </c>
    </row>
    <row r="18" customFormat="false" ht="15" hidden="false" customHeight="false" outlineLevel="0" collapsed="false">
      <c r="A18" s="4" t="s">
        <v>9</v>
      </c>
      <c r="B18" s="37" t="n">
        <f aca="false">SUMIF(Monthly!$C$5:$AL$5,B$3,Monthly!$C$39:$AL$39)</f>
        <v>317495.714285714</v>
      </c>
      <c r="C18" s="37" t="n">
        <f aca="false">SUMIF(Monthly!$C$5:$AL$5,C$3,Monthly!$C$39:$AL$39)</f>
        <v>581743.742857143</v>
      </c>
      <c r="D18" s="37" t="n">
        <f aca="false">SUMIF(Monthly!$C$5:$AL$5,D$3,Monthly!$C$39:$AL$39)</f>
        <v>877367.823167858</v>
      </c>
    </row>
    <row r="19" customFormat="false" ht="15" hidden="false" customHeight="false" outlineLevel="0" collapsed="false">
      <c r="A19" s="11" t="s">
        <v>10</v>
      </c>
      <c r="B19" s="20" t="n">
        <f aca="false">IF(B5=0,0,B18/B5)</f>
        <v>0.0575700823217959</v>
      </c>
      <c r="C19" s="20" t="n">
        <f aca="false">IF(C5=0,0,C18/C5)</f>
        <v>0.0810330998078447</v>
      </c>
      <c r="D19" s="20" t="n">
        <f aca="false">IF(D5=0,0,D18/D5)</f>
        <v>0.0958916492696836</v>
      </c>
    </row>
    <row r="20" customFormat="false" ht="15" hidden="false" customHeight="false" outlineLevel="0" collapsed="false">
      <c r="A20" s="11" t="s">
        <v>192</v>
      </c>
      <c r="B20" s="21" t="n">
        <f aca="false">SUMIF(Monthly!$C$5:$AL$5,B$3,Monthly!$C$53:$AL$53)</f>
        <v>-50000</v>
      </c>
      <c r="C20" s="21" t="n">
        <f aca="false">SUMIF(Monthly!$C$5:$AL$5,C$3,Monthly!$C$53:$AL$53)</f>
        <v>-71428.5714285714</v>
      </c>
      <c r="D20" s="21" t="n">
        <f aca="false">SUMIF(Monthly!$C$5:$AL$5,D$3,Monthly!$C$53:$AL$53)</f>
        <v>-92857.1428571429</v>
      </c>
    </row>
    <row r="21" customFormat="false" ht="15" hidden="false" customHeight="false" outlineLevel="0" collapsed="false">
      <c r="A21" s="4" t="s">
        <v>183</v>
      </c>
      <c r="B21" s="15" t="n">
        <f aca="false">SUMIF(Monthly!$C$5:$AL$5,B$3,Monthly!$C$42:$AL$42)</f>
        <v>267495.714285714</v>
      </c>
      <c r="C21" s="15" t="n">
        <f aca="false">SUMIF(Monthly!$C$5:$AL$5,C$3,Monthly!$C$42:$AL$42)</f>
        <v>510315.171428572</v>
      </c>
      <c r="D21" s="15" t="n">
        <f aca="false">SUMIF(Monthly!$C$5:$AL$5,D$3,Monthly!$C$42:$AL$42)</f>
        <v>784510.680310715</v>
      </c>
    </row>
    <row r="22" customFormat="false" ht="15" hidden="false" customHeight="false" outlineLevel="0" collapsed="false">
      <c r="A22" s="11" t="s">
        <v>225</v>
      </c>
      <c r="B22" s="21" t="n">
        <f aca="false">SUMIF(Monthly!$C$5:$AL$5,B$3,Monthly!$C$43:$AL$43)</f>
        <v>-36638.8888888889</v>
      </c>
      <c r="C22" s="21" t="n">
        <f aca="false">SUMIF(Monthly!$C$5:$AL$5,C$3,Monthly!$C$43:$AL$43)</f>
        <v>-28666.6666666667</v>
      </c>
      <c r="D22" s="21" t="n">
        <f aca="false">SUMIF(Monthly!$C$5:$AL$5,D$3,Monthly!$C$43:$AL$43)</f>
        <v>-20666.6666666667</v>
      </c>
    </row>
    <row r="23" customFormat="false" ht="15" hidden="false" customHeight="false" outlineLevel="0" collapsed="false">
      <c r="A23" s="11" t="s">
        <v>185</v>
      </c>
      <c r="B23" s="38" t="n">
        <f aca="false">SUMIF(Monthly!$C$5:$AL$5,B$3,Monthly!$C$44:$AL$44)</f>
        <v>230856.825396825</v>
      </c>
      <c r="C23" s="38" t="n">
        <f aca="false">SUMIF(Monthly!$C$5:$AL$5,C$3,Monthly!$C$44:$AL$44)</f>
        <v>481648.504761905</v>
      </c>
      <c r="D23" s="38" t="n">
        <f aca="false">SUMIF(Monthly!$C$5:$AL$5,D$3,Monthly!$C$44:$AL$44)</f>
        <v>763844.013644049</v>
      </c>
    </row>
    <row r="24" customFormat="false" ht="15" hidden="false" customHeight="false" outlineLevel="0" collapsed="false">
      <c r="A24" s="11" t="s">
        <v>188</v>
      </c>
      <c r="B24" s="21" t="n">
        <f aca="false">SUMIF(Monthly!$C$5:$AL$5,B$3,Monthly!$C$47:$AL$47)</f>
        <v>-48479.9333333333</v>
      </c>
      <c r="C24" s="21" t="n">
        <f aca="false">SUMIF(Monthly!$C$5:$AL$5,C$3,Monthly!$C$47:$AL$47)</f>
        <v>-101146.186</v>
      </c>
      <c r="D24" s="21" t="n">
        <f aca="false">SUMIF(Monthly!$C$5:$AL$5,D$3,Monthly!$C$47:$AL$47)</f>
        <v>-160407.24286525</v>
      </c>
    </row>
    <row r="25" customFormat="false" ht="15" hidden="false" customHeight="false" outlineLevel="0" collapsed="false">
      <c r="A25" s="4" t="s">
        <v>11</v>
      </c>
      <c r="B25" s="37" t="n">
        <f aca="false">SUMIF(Monthly!$C$5:$AL$5,B$3,Monthly!$C$48:$AL$48)</f>
        <v>182376.892063492</v>
      </c>
      <c r="C25" s="37" t="n">
        <f aca="false">SUMIF(Monthly!$C$5:$AL$5,C$3,Monthly!$C$48:$AL$48)</f>
        <v>380502.318761905</v>
      </c>
      <c r="D25" s="37" t="n">
        <f aca="false">SUMIF(Monthly!$C$5:$AL$5,D$3,Monthly!$C$48:$AL$48)</f>
        <v>603436.770778798</v>
      </c>
    </row>
    <row r="26" customFormat="false" ht="15" hidden="false" customHeight="false" outlineLevel="0" collapsed="false">
      <c r="A26" s="11" t="s">
        <v>226</v>
      </c>
      <c r="B26" s="20" t="n">
        <f aca="false">IF(B5=0,0,B25/B5)</f>
        <v>0.0330695887133773</v>
      </c>
      <c r="C26" s="20" t="n">
        <f aca="false">IF(C5=0,0,C25/C5)</f>
        <v>0.0530014851933206</v>
      </c>
      <c r="D26" s="20" t="n">
        <f aca="false">IF(D5=0,0,D25/D5)</f>
        <v>0.0659524382499269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227</v>
      </c>
      <c r="B1" s="2"/>
      <c r="C1" s="2"/>
      <c r="D1" s="2"/>
    </row>
    <row r="2" customFormat="false" ht="15" hidden="false" customHeight="false" outlineLevel="0" collapsed="false">
      <c r="A2" s="3" t="s">
        <v>224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21" t="n">
        <f aca="false">SUMIF(Monthly!$C$5:$AL$5,B$3,Monthly!$C$48:$AL$48)</f>
        <v>182376.892063492</v>
      </c>
      <c r="C5" s="21" t="n">
        <f aca="false">SUMIF(Monthly!$C$5:$AL$5,C$3,Monthly!$C$48:$AL$48)</f>
        <v>380502.318761905</v>
      </c>
      <c r="D5" s="21" t="n">
        <f aca="false">SUMIF(Monthly!$C$5:$AL$5,D$3,Monthly!$C$48:$AL$48)</f>
        <v>603436.770778798</v>
      </c>
    </row>
    <row r="6" customFormat="false" ht="15" hidden="false" customHeight="false" outlineLevel="0" collapsed="false">
      <c r="A6" s="11" t="s">
        <v>228</v>
      </c>
      <c r="B6" s="21" t="n">
        <f aca="false">-SUMIF(Monthly!$C$5:$AL$5,B$3,Monthly!$C$53:$AL$53)</f>
        <v>50000</v>
      </c>
      <c r="C6" s="21" t="n">
        <f aca="false">-SUMIF(Monthly!$C$5:$AL$5,C$3,Monthly!$C$53:$AL$53)</f>
        <v>71428.5714285714</v>
      </c>
      <c r="D6" s="21" t="n">
        <f aca="false">-SUMIF(Monthly!$C$5:$AL$5,D$3,Monthly!$C$53:$AL$53)</f>
        <v>92857.1428571429</v>
      </c>
    </row>
    <row r="7" customFormat="false" ht="15" hidden="false" customHeight="false" outlineLevel="0" collapsed="false">
      <c r="A7" s="11" t="s">
        <v>203</v>
      </c>
      <c r="B7" s="21" t="n">
        <f aca="false">SUMIF(Monthly!$C$5:$AL$5,B$3,Monthly!$C$67:$AL$67)</f>
        <v>-36214.0714285714</v>
      </c>
      <c r="C7" s="21" t="n">
        <f aca="false">SUMIF(Monthly!$C$5:$AL$5,C$3,Monthly!$C$67:$AL$67)</f>
        <v>-11208.825</v>
      </c>
      <c r="D7" s="21" t="n">
        <f aca="false">SUMIF(Monthly!$C$5:$AL$5,D$3,Monthly!$C$67:$AL$67)</f>
        <v>-13239.855</v>
      </c>
    </row>
    <row r="8" customFormat="false" ht="15" hidden="false" customHeight="false" outlineLevel="0" collapsed="false">
      <c r="A8" s="11" t="s">
        <v>204</v>
      </c>
      <c r="B8" s="21" t="n">
        <f aca="false">SUMIF(Monthly!$C$5:$AL$5,B$3,Monthly!$C$68:$AL$68)</f>
        <v>-570371.625</v>
      </c>
      <c r="C8" s="21" t="n">
        <f aca="false">SUMIF(Monthly!$C$5:$AL$5,C$3,Monthly!$C$68:$AL$68)</f>
        <v>-176538.99375</v>
      </c>
      <c r="D8" s="21" t="n">
        <f aca="false">SUMIF(Monthly!$C$5:$AL$5,D$3,Monthly!$C$68:$AL$68)</f>
        <v>-208527.71625</v>
      </c>
    </row>
    <row r="9" customFormat="false" ht="15" hidden="false" customHeight="false" outlineLevel="0" collapsed="false">
      <c r="A9" s="11" t="s">
        <v>205</v>
      </c>
      <c r="B9" s="21" t="n">
        <f aca="false">SUMIF(Monthly!$C$5:$AL$5,B$3,Monthly!$C$69:$AL$69)</f>
        <v>228148.65</v>
      </c>
      <c r="C9" s="21" t="n">
        <f aca="false">SUMIF(Monthly!$C$5:$AL$5,C$3,Monthly!$C$69:$AL$69)</f>
        <v>70615.5975</v>
      </c>
      <c r="D9" s="21" t="n">
        <f aca="false">SUMIF(Monthly!$C$5:$AL$5,D$3,Monthly!$C$69:$AL$69)</f>
        <v>83411.0865</v>
      </c>
    </row>
    <row r="10" customFormat="false" ht="15" hidden="false" customHeight="false" outlineLevel="0" collapsed="false">
      <c r="A10" s="4" t="s">
        <v>207</v>
      </c>
      <c r="B10" s="37" t="n">
        <f aca="false">SUMIF(Monthly!$C$5:$AL$5,B$3,Monthly!$C$72:$AL$72)</f>
        <v>-146060.154365079</v>
      </c>
      <c r="C10" s="37" t="n">
        <f aca="false">SUMIF(Monthly!$C$5:$AL$5,C$3,Monthly!$C$72:$AL$72)</f>
        <v>334798.668940476</v>
      </c>
      <c r="D10" s="37" t="n">
        <f aca="false">SUMIF(Monthly!$C$5:$AL$5,D$3,Monthly!$C$72:$AL$72)</f>
        <v>557937.428885941</v>
      </c>
    </row>
    <row r="11" customFormat="false" ht="15" hidden="false" customHeight="false" outlineLevel="0" collapsed="false">
      <c r="A11" s="11" t="s">
        <v>229</v>
      </c>
      <c r="B11" s="21" t="n">
        <f aca="false">SUMIF(Monthly!$C$5:$AL$5,B$3,Monthly!$C$73:$AL$73)</f>
        <v>-350000</v>
      </c>
      <c r="C11" s="21" t="n">
        <f aca="false">SUMIF(Monthly!$C$5:$AL$5,C$3,Monthly!$C$73:$AL$73)</f>
        <v>-150000</v>
      </c>
      <c r="D11" s="21" t="n">
        <f aca="false">SUMIF(Monthly!$C$5:$AL$5,D$3,Monthly!$C$73:$AL$73)</f>
        <v>-150000</v>
      </c>
    </row>
    <row r="12" customFormat="false" ht="15" hidden="false" customHeight="false" outlineLevel="0" collapsed="false">
      <c r="A12" s="11" t="s">
        <v>209</v>
      </c>
      <c r="B12" s="21" t="n">
        <f aca="false">SUMIF(Monthly!$C$5:$AL$5,B$3,Monthly!$C$74:$AL$74)</f>
        <v>1500000</v>
      </c>
      <c r="C12" s="21" t="n">
        <f aca="false">SUMIF(Monthly!$C$5:$AL$5,C$3,Monthly!$C$74:$AL$74)</f>
        <v>0</v>
      </c>
      <c r="D12" s="21" t="n">
        <f aca="false">SUMIF(Monthly!$C$5:$AL$5,D$3,Monthly!$C$74:$AL$74)</f>
        <v>0</v>
      </c>
    </row>
    <row r="13" customFormat="false" ht="15" hidden="false" customHeight="false" outlineLevel="0" collapsed="false">
      <c r="A13" s="11" t="s">
        <v>197</v>
      </c>
      <c r="B13" s="21" t="n">
        <f aca="false">SUMIF(Monthly!$C$5:$AL$5,B$3,Monthly!$C$59:$AL$59)</f>
        <v>500000</v>
      </c>
      <c r="C13" s="21" t="n">
        <f aca="false">SUMIF(Monthly!$C$5:$AL$5,C$3,Monthly!$C$59:$AL$59)</f>
        <v>0</v>
      </c>
      <c r="D13" s="21" t="n">
        <f aca="false">SUMIF(Monthly!$C$5:$AL$5,D$3,Monthly!$C$59:$AL$59)</f>
        <v>0</v>
      </c>
    </row>
    <row r="14" customFormat="false" ht="15" hidden="false" customHeight="false" outlineLevel="0" collapsed="false">
      <c r="A14" s="11" t="s">
        <v>198</v>
      </c>
      <c r="B14" s="21" t="n">
        <f aca="false">SUMIF(Monthly!$C$5:$AL$5,B$3,Monthly!$C$60:$AL$60)</f>
        <v>-91666.6666666667</v>
      </c>
      <c r="C14" s="21" t="n">
        <f aca="false">SUMIF(Monthly!$C$5:$AL$5,C$3,Monthly!$C$60:$AL$60)</f>
        <v>-100000</v>
      </c>
      <c r="D14" s="21" t="n">
        <f aca="false">SUMIF(Monthly!$C$5:$AL$5,D$3,Monthly!$C$60:$AL$60)</f>
        <v>-100000</v>
      </c>
    </row>
    <row r="15" customFormat="false" ht="15" hidden="false" customHeight="false" outlineLevel="0" collapsed="false">
      <c r="A15" s="4" t="s">
        <v>210</v>
      </c>
      <c r="B15" s="37" t="n">
        <f aca="false">SUMIF(Monthly!$C$5:$AL$5,B$3,Monthly!$C$75:$AL$75)</f>
        <v>1908333.33333333</v>
      </c>
      <c r="C15" s="37" t="n">
        <f aca="false">SUMIF(Monthly!$C$5:$AL$5,C$3,Monthly!$C$75:$AL$75)</f>
        <v>-100000</v>
      </c>
      <c r="D15" s="37" t="n">
        <f aca="false">SUMIF(Monthly!$C$5:$AL$5,D$3,Monthly!$C$75:$AL$75)</f>
        <v>-100000</v>
      </c>
    </row>
    <row r="16" customFormat="false" ht="15" hidden="false" customHeight="false" outlineLevel="0" collapsed="false">
      <c r="A16" s="4" t="s">
        <v>230</v>
      </c>
      <c r="B16" s="15" t="n">
        <f aca="false">SUMIF(Monthly!$C$5:$AL$5,B$3,Monthly!$C$76:$AL$76)</f>
        <v>1412273.17896825</v>
      </c>
      <c r="C16" s="15" t="n">
        <f aca="false">SUMIF(Monthly!$C$5:$AL$5,C$3,Monthly!$C$76:$AL$76)</f>
        <v>84798.6689404764</v>
      </c>
      <c r="D16" s="15" t="n">
        <f aca="false">SUMIF(Monthly!$C$5:$AL$5,D$3,Monthly!$C$76:$AL$76)</f>
        <v>307937.428885941</v>
      </c>
    </row>
    <row r="17" customFormat="false" ht="15" hidden="false" customHeight="false" outlineLevel="0" collapsed="false">
      <c r="A17" s="11" t="s">
        <v>212</v>
      </c>
      <c r="B17" s="21" t="n">
        <f aca="false">INDEX(Monthly!$C$77:$AL$77,(B$3-1)*12+1)</f>
        <v>0</v>
      </c>
      <c r="C17" s="21" t="n">
        <f aca="false">INDEX(Monthly!$C$77:$AL$77,(C$3-1)*12+1)</f>
        <v>1412273.17896825</v>
      </c>
      <c r="D17" s="21" t="n">
        <f aca="false">INDEX(Monthly!$C$77:$AL$77,(D$3-1)*12+1)</f>
        <v>1497071.84790873</v>
      </c>
    </row>
    <row r="18" customFormat="false" ht="15" hidden="false" customHeight="false" outlineLevel="0" collapsed="false">
      <c r="A18" s="4" t="s">
        <v>213</v>
      </c>
      <c r="B18" s="37" t="n">
        <f aca="false">INDEX(Monthly!$C$78:$AL$78,B$3*12)</f>
        <v>1412273.17896825</v>
      </c>
      <c r="C18" s="37" t="n">
        <f aca="false">INDEX(Monthly!$C$78:$AL$78,C$3*12)</f>
        <v>1497071.84790873</v>
      </c>
      <c r="D18" s="37" t="n">
        <f aca="false">INDEX(Monthly!$C$78:$AL$78,D$3*12)</f>
        <v>1805009.27679467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231</v>
      </c>
      <c r="B1" s="2"/>
      <c r="C1" s="2"/>
      <c r="D1" s="2"/>
    </row>
    <row r="2" customFormat="false" ht="15" hidden="false" customHeight="false" outlineLevel="0" collapsed="false">
      <c r="A2" s="3" t="s">
        <v>224</v>
      </c>
    </row>
    <row r="3" customFormat="false" ht="15" hidden="false" customHeight="false" outlineLevel="0" collapsed="false">
      <c r="A3" s="17" t="s">
        <v>21</v>
      </c>
      <c r="B3" s="17" t="n">
        <v>1</v>
      </c>
      <c r="C3" s="17" t="n">
        <v>2</v>
      </c>
      <c r="D3" s="17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232</v>
      </c>
      <c r="B5" s="21" t="n">
        <f aca="false">INDEX(Monthly!$C$78:$AL$78,B$3*12)</f>
        <v>1412273.17896825</v>
      </c>
      <c r="C5" s="21" t="n">
        <f aca="false">INDEX(Monthly!$C$78:$AL$78,C$3*12)</f>
        <v>1497071.84790873</v>
      </c>
      <c r="D5" s="21" t="n">
        <f aca="false">INDEX(Monthly!$C$78:$AL$78,D$3*12)</f>
        <v>1805009.27679467</v>
      </c>
    </row>
    <row r="6" customFormat="false" ht="15" hidden="false" customHeight="false" outlineLevel="0" collapsed="false">
      <c r="A6" s="11" t="s">
        <v>200</v>
      </c>
      <c r="B6" s="21" t="n">
        <f aca="false">INDEX(Monthly!$C$64:$AL$64,B$3*12)</f>
        <v>36214.0714285714</v>
      </c>
      <c r="C6" s="21" t="n">
        <f aca="false">INDEX(Monthly!$C$64:$AL$64,C$3*12)</f>
        <v>47422.8964285714</v>
      </c>
      <c r="D6" s="21" t="n">
        <f aca="false">INDEX(Monthly!$C$64:$AL$64,D$3*12)</f>
        <v>60662.7514285714</v>
      </c>
    </row>
    <row r="7" customFormat="false" ht="15" hidden="false" customHeight="false" outlineLevel="0" collapsed="false">
      <c r="A7" s="11" t="s">
        <v>201</v>
      </c>
      <c r="B7" s="21" t="n">
        <f aca="false">INDEX(Monthly!$C$65:$AL$65,B$3*12)</f>
        <v>570371.625</v>
      </c>
      <c r="C7" s="21" t="n">
        <f aca="false">INDEX(Monthly!$C$65:$AL$65,C$3*12)</f>
        <v>746910.61875</v>
      </c>
      <c r="D7" s="21" t="n">
        <f aca="false">INDEX(Monthly!$C$65:$AL$65,D$3*12)</f>
        <v>955438.335</v>
      </c>
    </row>
    <row r="8" customFormat="false" ht="15" hidden="false" customHeight="false" outlineLevel="0" collapsed="false">
      <c r="A8" s="11" t="s">
        <v>194</v>
      </c>
      <c r="B8" s="21" t="n">
        <f aca="false">INDEX(Monthly!$C$55:$AL$55,B$3*12)</f>
        <v>300000</v>
      </c>
      <c r="C8" s="21" t="n">
        <f aca="false">INDEX(Monthly!$C$55:$AL$55,C$3*12)</f>
        <v>378571.428571429</v>
      </c>
      <c r="D8" s="21" t="n">
        <f aca="false">INDEX(Monthly!$C$55:$AL$55,D$3*12)</f>
        <v>435714.285714286</v>
      </c>
    </row>
    <row r="9" customFormat="false" ht="15" hidden="false" customHeight="false" outlineLevel="0" collapsed="false">
      <c r="A9" s="4" t="s">
        <v>218</v>
      </c>
      <c r="B9" s="37" t="n">
        <f aca="false">INDEX(Monthly!$C$84:$AL$84,B$3*12)</f>
        <v>2318858.87539683</v>
      </c>
      <c r="C9" s="37" t="n">
        <f aca="false">INDEX(Monthly!$C$84:$AL$84,C$3*12)</f>
        <v>2669976.79165873</v>
      </c>
      <c r="D9" s="37" t="n">
        <f aca="false">INDEX(Monthly!$C$84:$AL$84,D$3*12)</f>
        <v>3256824.64893753</v>
      </c>
    </row>
    <row r="10" customFormat="false" ht="15" hidden="false" customHeight="false" outlineLevel="0" collapsed="false">
      <c r="A10" s="11" t="s">
        <v>202</v>
      </c>
      <c r="B10" s="21" t="n">
        <f aca="false">INDEX(Monthly!$C$66:$AL$66,B$3*12)</f>
        <v>228148.65</v>
      </c>
      <c r="C10" s="21" t="n">
        <f aca="false">INDEX(Monthly!$C$66:$AL$66,C$3*12)</f>
        <v>298764.2475</v>
      </c>
      <c r="D10" s="21" t="n">
        <f aca="false">INDEX(Monthly!$C$66:$AL$66,D$3*12)</f>
        <v>382175.334</v>
      </c>
    </row>
    <row r="11" customFormat="false" ht="15" hidden="false" customHeight="false" outlineLevel="0" collapsed="false">
      <c r="A11" s="11" t="s">
        <v>233</v>
      </c>
      <c r="B11" s="21" t="n">
        <f aca="false">INDEX(Monthly!$C$61:$AL$61,B$3*12)</f>
        <v>408333.333333334</v>
      </c>
      <c r="C11" s="21" t="n">
        <f aca="false">INDEX(Monthly!$C$61:$AL$61,C$3*12)</f>
        <v>308333.333333334</v>
      </c>
      <c r="D11" s="21" t="n">
        <f aca="false">INDEX(Monthly!$C$61:$AL$61,D$3*12)</f>
        <v>208333.333333334</v>
      </c>
    </row>
    <row r="12" customFormat="false" ht="15" hidden="false" customHeight="false" outlineLevel="0" collapsed="false">
      <c r="A12" s="11" t="s">
        <v>219</v>
      </c>
      <c r="B12" s="38" t="n">
        <f aca="false">INDEX(Monthly!$C$85:$AL$85,B$3*12)</f>
        <v>636481.983333334</v>
      </c>
      <c r="C12" s="38" t="n">
        <f aca="false">INDEX(Monthly!$C$85:$AL$85,C$3*12)</f>
        <v>607097.580833334</v>
      </c>
      <c r="D12" s="38" t="n">
        <f aca="false">INDEX(Monthly!$C$85:$AL$85,D$3*12)</f>
        <v>590508.667333334</v>
      </c>
    </row>
    <row r="13" customFormat="false" ht="15" hidden="false" customHeight="false" outlineLevel="0" collapsed="false">
      <c r="A13" s="11" t="s">
        <v>216</v>
      </c>
      <c r="B13" s="21" t="n">
        <f aca="false">INDEX(Monthly!$C$82:$AL$82,B$3*12)</f>
        <v>1500000</v>
      </c>
      <c r="C13" s="21" t="n">
        <f aca="false">INDEX(Monthly!$C$82:$AL$82,C$3*12)</f>
        <v>1500000</v>
      </c>
      <c r="D13" s="21" t="n">
        <f aca="false">INDEX(Monthly!$C$82:$AL$82,D$3*12)</f>
        <v>1500000</v>
      </c>
    </row>
    <row r="14" customFormat="false" ht="15" hidden="false" customHeight="false" outlineLevel="0" collapsed="false">
      <c r="A14" s="11" t="s">
        <v>217</v>
      </c>
      <c r="B14" s="21" t="n">
        <f aca="false">INDEX(Monthly!$C$83:$AL$83,B$3*12)</f>
        <v>182376.892063492</v>
      </c>
      <c r="C14" s="21" t="n">
        <f aca="false">INDEX(Monthly!$C$83:$AL$83,C$3*12)</f>
        <v>562879.210825397</v>
      </c>
      <c r="D14" s="21" t="n">
        <f aca="false">INDEX(Monthly!$C$83:$AL$83,D$3*12)</f>
        <v>1166315.9816042</v>
      </c>
    </row>
    <row r="15" customFormat="false" ht="15" hidden="false" customHeight="false" outlineLevel="0" collapsed="false">
      <c r="A15" s="11" t="s">
        <v>220</v>
      </c>
      <c r="B15" s="38" t="n">
        <f aca="false">INDEX(Monthly!$C$86:$AL$86,B$3*12)</f>
        <v>1682376.89206349</v>
      </c>
      <c r="C15" s="38" t="n">
        <f aca="false">INDEX(Monthly!$C$86:$AL$86,C$3*12)</f>
        <v>2062879.2108254</v>
      </c>
      <c r="D15" s="38" t="n">
        <f aca="false">INDEX(Monthly!$C$86:$AL$86,D$3*12)</f>
        <v>2666315.9816042</v>
      </c>
    </row>
    <row r="16" customFormat="false" ht="15" hidden="false" customHeight="false" outlineLevel="0" collapsed="false">
      <c r="A16" s="4" t="s">
        <v>221</v>
      </c>
      <c r="B16" s="37" t="n">
        <f aca="false">INDEX(Monthly!$C$87:$AL$87,B$3*12)</f>
        <v>2318858.87539683</v>
      </c>
      <c r="C16" s="37" t="n">
        <f aca="false">INDEX(Monthly!$C$87:$AL$87,C$3*12)</f>
        <v>2669976.79165873</v>
      </c>
      <c r="D16" s="37" t="n">
        <f aca="false">INDEX(Monthly!$C$87:$AL$87,D$3*12)</f>
        <v>3256824.64893753</v>
      </c>
    </row>
    <row r="17" customFormat="false" ht="15" hidden="false" customHeight="false" outlineLevel="0" collapsed="false">
      <c r="A17" s="11" t="s">
        <v>234</v>
      </c>
      <c r="B17" s="21" t="n">
        <f aca="false">INDEX(Monthly!$C$88:$AL$88,B$3*12)</f>
        <v>0</v>
      </c>
      <c r="C17" s="21" t="n">
        <f aca="false">INDEX(Monthly!$C$88:$AL$88,C$3*12)</f>
        <v>0</v>
      </c>
      <c r="D17" s="21" t="n">
        <f aca="false">INDEX(Monthly!$C$88:$AL$88,D$3*12)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235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123</v>
      </c>
    </row>
    <row r="3" customFormat="false" ht="15" hidden="false" customHeight="false" outlineLevel="0" collapsed="false">
      <c r="A3" s="4" t="s">
        <v>124</v>
      </c>
      <c r="C3" s="9" t="s">
        <v>125</v>
      </c>
      <c r="D3" s="9" t="s">
        <v>126</v>
      </c>
      <c r="E3" s="9" t="s">
        <v>127</v>
      </c>
      <c r="F3" s="9" t="s">
        <v>128</v>
      </c>
      <c r="G3" s="9" t="s">
        <v>129</v>
      </c>
      <c r="H3" s="9" t="s">
        <v>130</v>
      </c>
      <c r="I3" s="9" t="s">
        <v>131</v>
      </c>
      <c r="J3" s="9" t="s">
        <v>132</v>
      </c>
      <c r="K3" s="9" t="s">
        <v>133</v>
      </c>
      <c r="L3" s="9" t="s">
        <v>134</v>
      </c>
      <c r="M3" s="9" t="s">
        <v>135</v>
      </c>
      <c r="N3" s="9" t="s">
        <v>136</v>
      </c>
      <c r="O3" s="9" t="s">
        <v>137</v>
      </c>
      <c r="P3" s="9" t="s">
        <v>138</v>
      </c>
      <c r="Q3" s="9" t="s">
        <v>139</v>
      </c>
      <c r="R3" s="9" t="s">
        <v>140</v>
      </c>
      <c r="S3" s="9" t="s">
        <v>141</v>
      </c>
      <c r="T3" s="9" t="s">
        <v>142</v>
      </c>
      <c r="U3" s="9" t="s">
        <v>143</v>
      </c>
      <c r="V3" s="9" t="s">
        <v>144</v>
      </c>
      <c r="W3" s="9" t="s">
        <v>145</v>
      </c>
      <c r="X3" s="9" t="s">
        <v>146</v>
      </c>
      <c r="Y3" s="9" t="s">
        <v>147</v>
      </c>
      <c r="Z3" s="9" t="s">
        <v>148</v>
      </c>
      <c r="AA3" s="9" t="s">
        <v>149</v>
      </c>
      <c r="AB3" s="9" t="s">
        <v>150</v>
      </c>
      <c r="AC3" s="9" t="s">
        <v>151</v>
      </c>
      <c r="AD3" s="9" t="s">
        <v>152</v>
      </c>
      <c r="AE3" s="9" t="s">
        <v>153</v>
      </c>
      <c r="AF3" s="9" t="s">
        <v>154</v>
      </c>
      <c r="AG3" s="9" t="s">
        <v>155</v>
      </c>
      <c r="AH3" s="9" t="s">
        <v>156</v>
      </c>
      <c r="AI3" s="9" t="s">
        <v>157</v>
      </c>
      <c r="AJ3" s="9" t="s">
        <v>158</v>
      </c>
      <c r="AK3" s="9" t="s">
        <v>159</v>
      </c>
      <c r="AL3" s="9" t="s">
        <v>160</v>
      </c>
    </row>
    <row r="4" customFormat="false" ht="15" hidden="false" customHeight="false" outlineLevel="0" collapsed="false">
      <c r="A4" s="17" t="s">
        <v>161</v>
      </c>
      <c r="C4" s="36" t="n">
        <v>1</v>
      </c>
      <c r="D4" s="36" t="n">
        <v>2</v>
      </c>
      <c r="E4" s="36" t="n">
        <v>3</v>
      </c>
      <c r="F4" s="36" t="n">
        <v>4</v>
      </c>
      <c r="G4" s="36" t="n">
        <v>5</v>
      </c>
      <c r="H4" s="36" t="n">
        <v>6</v>
      </c>
      <c r="I4" s="36" t="n">
        <v>7</v>
      </c>
      <c r="J4" s="36" t="n">
        <v>8</v>
      </c>
      <c r="K4" s="36" t="n">
        <v>9</v>
      </c>
      <c r="L4" s="36" t="n">
        <v>10</v>
      </c>
      <c r="M4" s="36" t="n">
        <v>11</v>
      </c>
      <c r="N4" s="36" t="n">
        <v>12</v>
      </c>
      <c r="O4" s="36" t="n">
        <v>13</v>
      </c>
      <c r="P4" s="36" t="n">
        <v>14</v>
      </c>
      <c r="Q4" s="36" t="n">
        <v>15</v>
      </c>
      <c r="R4" s="36" t="n">
        <v>16</v>
      </c>
      <c r="S4" s="36" t="n">
        <v>17</v>
      </c>
      <c r="T4" s="36" t="n">
        <v>18</v>
      </c>
      <c r="U4" s="36" t="n">
        <v>19</v>
      </c>
      <c r="V4" s="36" t="n">
        <v>20</v>
      </c>
      <c r="W4" s="36" t="n">
        <v>21</v>
      </c>
      <c r="X4" s="36" t="n">
        <v>22</v>
      </c>
      <c r="Y4" s="36" t="n">
        <v>23</v>
      </c>
      <c r="Z4" s="36" t="n">
        <v>24</v>
      </c>
      <c r="AA4" s="36" t="n">
        <v>25</v>
      </c>
      <c r="AB4" s="36" t="n">
        <v>26</v>
      </c>
      <c r="AC4" s="36" t="n">
        <v>27</v>
      </c>
      <c r="AD4" s="36" t="n">
        <v>28</v>
      </c>
      <c r="AE4" s="36" t="n">
        <v>29</v>
      </c>
      <c r="AF4" s="36" t="n">
        <v>30</v>
      </c>
      <c r="AG4" s="36" t="n">
        <v>31</v>
      </c>
      <c r="AH4" s="36" t="n">
        <v>32</v>
      </c>
      <c r="AI4" s="36" t="n">
        <v>33</v>
      </c>
      <c r="AJ4" s="36" t="n">
        <v>34</v>
      </c>
      <c r="AK4" s="36" t="n">
        <v>35</v>
      </c>
      <c r="AL4" s="36" t="n">
        <v>36</v>
      </c>
    </row>
    <row r="5" customFormat="false" ht="15" hidden="false" customHeight="false" outlineLevel="0" collapsed="false">
      <c r="A5" s="17" t="s">
        <v>21</v>
      </c>
      <c r="C5" s="17" t="n">
        <f aca="false">ROUNDUP(C4*1/12,0)</f>
        <v>1</v>
      </c>
      <c r="D5" s="17" t="n">
        <f aca="false">ROUNDUP(D4*1/12,0)</f>
        <v>1</v>
      </c>
      <c r="E5" s="17" t="n">
        <f aca="false">ROUNDUP(E4*1/12,0)</f>
        <v>1</v>
      </c>
      <c r="F5" s="17" t="n">
        <f aca="false">ROUNDUP(F4*1/12,0)</f>
        <v>1</v>
      </c>
      <c r="G5" s="17" t="n">
        <f aca="false">ROUNDUP(G4*1/12,0)</f>
        <v>1</v>
      </c>
      <c r="H5" s="17" t="n">
        <f aca="false">ROUNDUP(H4*1/12,0)</f>
        <v>1</v>
      </c>
      <c r="I5" s="17" t="n">
        <f aca="false">ROUNDUP(I4*1/12,0)</f>
        <v>1</v>
      </c>
      <c r="J5" s="17" t="n">
        <f aca="false">ROUNDUP(J4*1/12,0)</f>
        <v>1</v>
      </c>
      <c r="K5" s="17" t="n">
        <f aca="false">ROUNDUP(K4*1/12,0)</f>
        <v>1</v>
      </c>
      <c r="L5" s="17" t="n">
        <f aca="false">ROUNDUP(L4*1/12,0)</f>
        <v>1</v>
      </c>
      <c r="M5" s="17" t="n">
        <f aca="false">ROUNDUP(M4*1/12,0)</f>
        <v>1</v>
      </c>
      <c r="N5" s="17" t="n">
        <f aca="false">ROUNDUP(N4*1/12,0)</f>
        <v>1</v>
      </c>
      <c r="O5" s="17" t="n">
        <f aca="false">ROUNDUP(O4*1/12,0)</f>
        <v>2</v>
      </c>
      <c r="P5" s="17" t="n">
        <f aca="false">ROUNDUP(P4*1/12,0)</f>
        <v>2</v>
      </c>
      <c r="Q5" s="17" t="n">
        <f aca="false">ROUNDUP(Q4*1/12,0)</f>
        <v>2</v>
      </c>
      <c r="R5" s="17" t="n">
        <f aca="false">ROUNDUP(R4*1/12,0)</f>
        <v>2</v>
      </c>
      <c r="S5" s="17" t="n">
        <f aca="false">ROUNDUP(S4*1/12,0)</f>
        <v>2</v>
      </c>
      <c r="T5" s="17" t="n">
        <f aca="false">ROUNDUP(T4*1/12,0)</f>
        <v>2</v>
      </c>
      <c r="U5" s="17" t="n">
        <f aca="false">ROUNDUP(U4*1/12,0)</f>
        <v>2</v>
      </c>
      <c r="V5" s="17" t="n">
        <f aca="false">ROUNDUP(V4*1/12,0)</f>
        <v>2</v>
      </c>
      <c r="W5" s="17" t="n">
        <f aca="false">ROUNDUP(W4*1/12,0)</f>
        <v>2</v>
      </c>
      <c r="X5" s="17" t="n">
        <f aca="false">ROUNDUP(X4*1/12,0)</f>
        <v>2</v>
      </c>
      <c r="Y5" s="17" t="n">
        <f aca="false">ROUNDUP(Y4*1/12,0)</f>
        <v>2</v>
      </c>
      <c r="Z5" s="17" t="n">
        <f aca="false">ROUNDUP(Z4*1/12,0)</f>
        <v>2</v>
      </c>
      <c r="AA5" s="17" t="n">
        <f aca="false">ROUNDUP(AA4*1/12,0)</f>
        <v>3</v>
      </c>
      <c r="AB5" s="17" t="n">
        <f aca="false">ROUNDUP(AB4*1/12,0)</f>
        <v>3</v>
      </c>
      <c r="AC5" s="17" t="n">
        <f aca="false">ROUNDUP(AC4*1/12,0)</f>
        <v>3</v>
      </c>
      <c r="AD5" s="17" t="n">
        <f aca="false">ROUNDUP(AD4*1/12,0)</f>
        <v>3</v>
      </c>
      <c r="AE5" s="17" t="n">
        <f aca="false">ROUNDUP(AE4*1/12,0)</f>
        <v>3</v>
      </c>
      <c r="AF5" s="17" t="n">
        <f aca="false">ROUNDUP(AF4*1/12,0)</f>
        <v>3</v>
      </c>
      <c r="AG5" s="17" t="n">
        <f aca="false">ROUNDUP(AG4*1/12,0)</f>
        <v>3</v>
      </c>
      <c r="AH5" s="17" t="n">
        <f aca="false">ROUNDUP(AH4*1/12,0)</f>
        <v>3</v>
      </c>
      <c r="AI5" s="17" t="n">
        <f aca="false">ROUNDUP(AI4*1/12,0)</f>
        <v>3</v>
      </c>
      <c r="AJ5" s="17" t="n">
        <f aca="false">ROUNDUP(AJ4*1/12,0)</f>
        <v>3</v>
      </c>
      <c r="AK5" s="17" t="n">
        <f aca="false">ROUNDUP(AK4*1/12,0)</f>
        <v>3</v>
      </c>
      <c r="AL5" s="17" t="n">
        <f aca="false">ROUNDUP(AL4*1/12,0)</f>
        <v>3</v>
      </c>
    </row>
    <row r="7" customFormat="false" ht="15" hidden="false" customHeight="false" outlineLevel="0" collapsed="false">
      <c r="A7" s="7" t="s">
        <v>236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237</v>
      </c>
      <c r="C8" s="13" t="n">
        <f aca="false">Inputs!$E$38*(1+Inputs!$E$40)^(C$5-1)*MAX(0,MIN(1,C$4*1-Inputs!$E$41+1))/1</f>
        <v>6</v>
      </c>
      <c r="D8" s="13" t="n">
        <f aca="false">Inputs!$E$38*(1+Inputs!$E$40)^(D$5-1)*MAX(0,MIN(1,D$4*1-Inputs!$E$41+1))/1</f>
        <v>6</v>
      </c>
      <c r="E8" s="13" t="n">
        <f aca="false">Inputs!$E$38*(1+Inputs!$E$40)^(E$5-1)*MAX(0,MIN(1,E$4*1-Inputs!$E$41+1))/1</f>
        <v>6</v>
      </c>
      <c r="F8" s="13" t="n">
        <f aca="false">Inputs!$E$38*(1+Inputs!$E$40)^(F$5-1)*MAX(0,MIN(1,F$4*1-Inputs!$E$41+1))/1</f>
        <v>6</v>
      </c>
      <c r="G8" s="13" t="n">
        <f aca="false">Inputs!$E$38*(1+Inputs!$E$40)^(G$5-1)*MAX(0,MIN(1,G$4*1-Inputs!$E$41+1))/1</f>
        <v>6</v>
      </c>
      <c r="H8" s="13" t="n">
        <f aca="false">Inputs!$E$38*(1+Inputs!$E$40)^(H$5-1)*MAX(0,MIN(1,H$4*1-Inputs!$E$41+1))/1</f>
        <v>6</v>
      </c>
      <c r="I8" s="13" t="n">
        <f aca="false">Inputs!$E$38*(1+Inputs!$E$40)^(I$5-1)*MAX(0,MIN(1,I$4*1-Inputs!$E$41+1))/1</f>
        <v>6</v>
      </c>
      <c r="J8" s="13" t="n">
        <f aca="false">Inputs!$E$38*(1+Inputs!$E$40)^(J$5-1)*MAX(0,MIN(1,J$4*1-Inputs!$E$41+1))/1</f>
        <v>6</v>
      </c>
      <c r="K8" s="13" t="n">
        <f aca="false">Inputs!$E$38*(1+Inputs!$E$40)^(K$5-1)*MAX(0,MIN(1,K$4*1-Inputs!$E$41+1))/1</f>
        <v>6</v>
      </c>
      <c r="L8" s="13" t="n">
        <f aca="false">Inputs!$E$38*(1+Inputs!$E$40)^(L$5-1)*MAX(0,MIN(1,L$4*1-Inputs!$E$41+1))/1</f>
        <v>6</v>
      </c>
      <c r="M8" s="13" t="n">
        <f aca="false">Inputs!$E$38*(1+Inputs!$E$40)^(M$5-1)*MAX(0,MIN(1,M$4*1-Inputs!$E$41+1))/1</f>
        <v>6</v>
      </c>
      <c r="N8" s="13" t="n">
        <f aca="false">Inputs!$E$38*(1+Inputs!$E$40)^(N$5-1)*MAX(0,MIN(1,N$4*1-Inputs!$E$41+1))/1</f>
        <v>6</v>
      </c>
      <c r="O8" s="13" t="n">
        <f aca="false">Inputs!$E$38*(1+Inputs!$E$40)^(O$5-1)*MAX(0,MIN(1,O$4*1-Inputs!$E$41+1))/1</f>
        <v>7.2</v>
      </c>
      <c r="P8" s="13" t="n">
        <f aca="false">Inputs!$E$38*(1+Inputs!$E$40)^(P$5-1)*MAX(0,MIN(1,P$4*1-Inputs!$E$41+1))/1</f>
        <v>7.2</v>
      </c>
      <c r="Q8" s="13" t="n">
        <f aca="false">Inputs!$E$38*(1+Inputs!$E$40)^(Q$5-1)*MAX(0,MIN(1,Q$4*1-Inputs!$E$41+1))/1</f>
        <v>7.2</v>
      </c>
      <c r="R8" s="13" t="n">
        <f aca="false">Inputs!$E$38*(1+Inputs!$E$40)^(R$5-1)*MAX(0,MIN(1,R$4*1-Inputs!$E$41+1))/1</f>
        <v>7.2</v>
      </c>
      <c r="S8" s="13" t="n">
        <f aca="false">Inputs!$E$38*(1+Inputs!$E$40)^(S$5-1)*MAX(0,MIN(1,S$4*1-Inputs!$E$41+1))/1</f>
        <v>7.2</v>
      </c>
      <c r="T8" s="13" t="n">
        <f aca="false">Inputs!$E$38*(1+Inputs!$E$40)^(T$5-1)*MAX(0,MIN(1,T$4*1-Inputs!$E$41+1))/1</f>
        <v>7.2</v>
      </c>
      <c r="U8" s="13" t="n">
        <f aca="false">Inputs!$E$38*(1+Inputs!$E$40)^(U$5-1)*MAX(0,MIN(1,U$4*1-Inputs!$E$41+1))/1</f>
        <v>7.2</v>
      </c>
      <c r="V8" s="13" t="n">
        <f aca="false">Inputs!$E$38*(1+Inputs!$E$40)^(V$5-1)*MAX(0,MIN(1,V$4*1-Inputs!$E$41+1))/1</f>
        <v>7.2</v>
      </c>
      <c r="W8" s="13" t="n">
        <f aca="false">Inputs!$E$38*(1+Inputs!$E$40)^(W$5-1)*MAX(0,MIN(1,W$4*1-Inputs!$E$41+1))/1</f>
        <v>7.2</v>
      </c>
      <c r="X8" s="13" t="n">
        <f aca="false">Inputs!$E$38*(1+Inputs!$E$40)^(X$5-1)*MAX(0,MIN(1,X$4*1-Inputs!$E$41+1))/1</f>
        <v>7.2</v>
      </c>
      <c r="Y8" s="13" t="n">
        <f aca="false">Inputs!$E$38*(1+Inputs!$E$40)^(Y$5-1)*MAX(0,MIN(1,Y$4*1-Inputs!$E$41+1))/1</f>
        <v>7.2</v>
      </c>
      <c r="Z8" s="13" t="n">
        <f aca="false">Inputs!$E$38*(1+Inputs!$E$40)^(Z$5-1)*MAX(0,MIN(1,Z$4*1-Inputs!$E$41+1))/1</f>
        <v>7.2</v>
      </c>
      <c r="AA8" s="13" t="n">
        <f aca="false">Inputs!$E$38*(1+Inputs!$E$40)^(AA$5-1)*MAX(0,MIN(1,AA$4*1-Inputs!$E$41+1))/1</f>
        <v>8.64</v>
      </c>
      <c r="AB8" s="13" t="n">
        <f aca="false">Inputs!$E$38*(1+Inputs!$E$40)^(AB$5-1)*MAX(0,MIN(1,AB$4*1-Inputs!$E$41+1))/1</f>
        <v>8.64</v>
      </c>
      <c r="AC8" s="13" t="n">
        <f aca="false">Inputs!$E$38*(1+Inputs!$E$40)^(AC$5-1)*MAX(0,MIN(1,AC$4*1-Inputs!$E$41+1))/1</f>
        <v>8.64</v>
      </c>
      <c r="AD8" s="13" t="n">
        <f aca="false">Inputs!$E$38*(1+Inputs!$E$40)^(AD$5-1)*MAX(0,MIN(1,AD$4*1-Inputs!$E$41+1))/1</f>
        <v>8.64</v>
      </c>
      <c r="AE8" s="13" t="n">
        <f aca="false">Inputs!$E$38*(1+Inputs!$E$40)^(AE$5-1)*MAX(0,MIN(1,AE$4*1-Inputs!$E$41+1))/1</f>
        <v>8.64</v>
      </c>
      <c r="AF8" s="13" t="n">
        <f aca="false">Inputs!$E$38*(1+Inputs!$E$40)^(AF$5-1)*MAX(0,MIN(1,AF$4*1-Inputs!$E$41+1))/1</f>
        <v>8.64</v>
      </c>
      <c r="AG8" s="13" t="n">
        <f aca="false">Inputs!$E$38*(1+Inputs!$E$40)^(AG$5-1)*MAX(0,MIN(1,AG$4*1-Inputs!$E$41+1))/1</f>
        <v>8.64</v>
      </c>
      <c r="AH8" s="13" t="n">
        <f aca="false">Inputs!$E$38*(1+Inputs!$E$40)^(AH$5-1)*MAX(0,MIN(1,AH$4*1-Inputs!$E$41+1))/1</f>
        <v>8.64</v>
      </c>
      <c r="AI8" s="13" t="n">
        <f aca="false">Inputs!$E$38*(1+Inputs!$E$40)^(AI$5-1)*MAX(0,MIN(1,AI$4*1-Inputs!$E$41+1))/1</f>
        <v>8.64</v>
      </c>
      <c r="AJ8" s="13" t="n">
        <f aca="false">Inputs!$E$38*(1+Inputs!$E$40)^(AJ$5-1)*MAX(0,MIN(1,AJ$4*1-Inputs!$E$41+1))/1</f>
        <v>8.64</v>
      </c>
      <c r="AK8" s="13" t="n">
        <f aca="false">Inputs!$E$38*(1+Inputs!$E$40)^(AK$5-1)*MAX(0,MIN(1,AK$4*1-Inputs!$E$41+1))/1</f>
        <v>8.64</v>
      </c>
      <c r="AL8" s="13" t="n">
        <f aca="false">Inputs!$E$38*(1+Inputs!$E$40)^(AL$5-1)*MAX(0,MIN(1,AL$4*1-Inputs!$E$41+1))/1</f>
        <v>8.64</v>
      </c>
    </row>
    <row r="9" customFormat="false" ht="15" hidden="false" customHeight="false" outlineLevel="0" collapsed="false">
      <c r="A9" s="11" t="s">
        <v>238</v>
      </c>
      <c r="C9" s="13" t="n">
        <f aca="false">Inputs!$E$42*(1+Inputs!$E$44)^(C$5-1)*MAX(0,MIN(1,C$4*1-Inputs!$E$45+1))/1</f>
        <v>4</v>
      </c>
      <c r="D9" s="13" t="n">
        <f aca="false">Inputs!$E$42*(1+Inputs!$E$44)^(D$5-1)*MAX(0,MIN(1,D$4*1-Inputs!$E$45+1))/1</f>
        <v>4</v>
      </c>
      <c r="E9" s="13" t="n">
        <f aca="false">Inputs!$E$42*(1+Inputs!$E$44)^(E$5-1)*MAX(0,MIN(1,E$4*1-Inputs!$E$45+1))/1</f>
        <v>4</v>
      </c>
      <c r="F9" s="13" t="n">
        <f aca="false">Inputs!$E$42*(1+Inputs!$E$44)^(F$5-1)*MAX(0,MIN(1,F$4*1-Inputs!$E$45+1))/1</f>
        <v>4</v>
      </c>
      <c r="G9" s="13" t="n">
        <f aca="false">Inputs!$E$42*(1+Inputs!$E$44)^(G$5-1)*MAX(0,MIN(1,G$4*1-Inputs!$E$45+1))/1</f>
        <v>4</v>
      </c>
      <c r="H9" s="13" t="n">
        <f aca="false">Inputs!$E$42*(1+Inputs!$E$44)^(H$5-1)*MAX(0,MIN(1,H$4*1-Inputs!$E$45+1))/1</f>
        <v>4</v>
      </c>
      <c r="I9" s="13" t="n">
        <f aca="false">Inputs!$E$42*(1+Inputs!$E$44)^(I$5-1)*MAX(0,MIN(1,I$4*1-Inputs!$E$45+1))/1</f>
        <v>4</v>
      </c>
      <c r="J9" s="13" t="n">
        <f aca="false">Inputs!$E$42*(1+Inputs!$E$44)^(J$5-1)*MAX(0,MIN(1,J$4*1-Inputs!$E$45+1))/1</f>
        <v>4</v>
      </c>
      <c r="K9" s="13" t="n">
        <f aca="false">Inputs!$E$42*(1+Inputs!$E$44)^(K$5-1)*MAX(0,MIN(1,K$4*1-Inputs!$E$45+1))/1</f>
        <v>4</v>
      </c>
      <c r="L9" s="13" t="n">
        <f aca="false">Inputs!$E$42*(1+Inputs!$E$44)^(L$5-1)*MAX(0,MIN(1,L$4*1-Inputs!$E$45+1))/1</f>
        <v>4</v>
      </c>
      <c r="M9" s="13" t="n">
        <f aca="false">Inputs!$E$42*(1+Inputs!$E$44)^(M$5-1)*MAX(0,MIN(1,M$4*1-Inputs!$E$45+1))/1</f>
        <v>4</v>
      </c>
      <c r="N9" s="13" t="n">
        <f aca="false">Inputs!$E$42*(1+Inputs!$E$44)^(N$5-1)*MAX(0,MIN(1,N$4*1-Inputs!$E$45+1))/1</f>
        <v>4</v>
      </c>
      <c r="O9" s="13" t="n">
        <f aca="false">Inputs!$E$42*(1+Inputs!$E$44)^(O$5-1)*MAX(0,MIN(1,O$4*1-Inputs!$E$45+1))/1</f>
        <v>4.8</v>
      </c>
      <c r="P9" s="13" t="n">
        <f aca="false">Inputs!$E$42*(1+Inputs!$E$44)^(P$5-1)*MAX(0,MIN(1,P$4*1-Inputs!$E$45+1))/1</f>
        <v>4.8</v>
      </c>
      <c r="Q9" s="13" t="n">
        <f aca="false">Inputs!$E$42*(1+Inputs!$E$44)^(Q$5-1)*MAX(0,MIN(1,Q$4*1-Inputs!$E$45+1))/1</f>
        <v>4.8</v>
      </c>
      <c r="R9" s="13" t="n">
        <f aca="false">Inputs!$E$42*(1+Inputs!$E$44)^(R$5-1)*MAX(0,MIN(1,R$4*1-Inputs!$E$45+1))/1</f>
        <v>4.8</v>
      </c>
      <c r="S9" s="13" t="n">
        <f aca="false">Inputs!$E$42*(1+Inputs!$E$44)^(S$5-1)*MAX(0,MIN(1,S$4*1-Inputs!$E$45+1))/1</f>
        <v>4.8</v>
      </c>
      <c r="T9" s="13" t="n">
        <f aca="false">Inputs!$E$42*(1+Inputs!$E$44)^(T$5-1)*MAX(0,MIN(1,T$4*1-Inputs!$E$45+1))/1</f>
        <v>4.8</v>
      </c>
      <c r="U9" s="13" t="n">
        <f aca="false">Inputs!$E$42*(1+Inputs!$E$44)^(U$5-1)*MAX(0,MIN(1,U$4*1-Inputs!$E$45+1))/1</f>
        <v>4.8</v>
      </c>
      <c r="V9" s="13" t="n">
        <f aca="false">Inputs!$E$42*(1+Inputs!$E$44)^(V$5-1)*MAX(0,MIN(1,V$4*1-Inputs!$E$45+1))/1</f>
        <v>4.8</v>
      </c>
      <c r="W9" s="13" t="n">
        <f aca="false">Inputs!$E$42*(1+Inputs!$E$44)^(W$5-1)*MAX(0,MIN(1,W$4*1-Inputs!$E$45+1))/1</f>
        <v>4.8</v>
      </c>
      <c r="X9" s="13" t="n">
        <f aca="false">Inputs!$E$42*(1+Inputs!$E$44)^(X$5-1)*MAX(0,MIN(1,X$4*1-Inputs!$E$45+1))/1</f>
        <v>4.8</v>
      </c>
      <c r="Y9" s="13" t="n">
        <f aca="false">Inputs!$E$42*(1+Inputs!$E$44)^(Y$5-1)*MAX(0,MIN(1,Y$4*1-Inputs!$E$45+1))/1</f>
        <v>4.8</v>
      </c>
      <c r="Z9" s="13" t="n">
        <f aca="false">Inputs!$E$42*(1+Inputs!$E$44)^(Z$5-1)*MAX(0,MIN(1,Z$4*1-Inputs!$E$45+1))/1</f>
        <v>4.8</v>
      </c>
      <c r="AA9" s="13" t="n">
        <f aca="false">Inputs!$E$42*(1+Inputs!$E$44)^(AA$5-1)*MAX(0,MIN(1,AA$4*1-Inputs!$E$45+1))/1</f>
        <v>5.76</v>
      </c>
      <c r="AB9" s="13" t="n">
        <f aca="false">Inputs!$E$42*(1+Inputs!$E$44)^(AB$5-1)*MAX(0,MIN(1,AB$4*1-Inputs!$E$45+1))/1</f>
        <v>5.76</v>
      </c>
      <c r="AC9" s="13" t="n">
        <f aca="false">Inputs!$E$42*(1+Inputs!$E$44)^(AC$5-1)*MAX(0,MIN(1,AC$4*1-Inputs!$E$45+1))/1</f>
        <v>5.76</v>
      </c>
      <c r="AD9" s="13" t="n">
        <f aca="false">Inputs!$E$42*(1+Inputs!$E$44)^(AD$5-1)*MAX(0,MIN(1,AD$4*1-Inputs!$E$45+1))/1</f>
        <v>5.76</v>
      </c>
      <c r="AE9" s="13" t="n">
        <f aca="false">Inputs!$E$42*(1+Inputs!$E$44)^(AE$5-1)*MAX(0,MIN(1,AE$4*1-Inputs!$E$45+1))/1</f>
        <v>5.76</v>
      </c>
      <c r="AF9" s="13" t="n">
        <f aca="false">Inputs!$E$42*(1+Inputs!$E$44)^(AF$5-1)*MAX(0,MIN(1,AF$4*1-Inputs!$E$45+1))/1</f>
        <v>5.76</v>
      </c>
      <c r="AG9" s="13" t="n">
        <f aca="false">Inputs!$E$42*(1+Inputs!$E$44)^(AG$5-1)*MAX(0,MIN(1,AG$4*1-Inputs!$E$45+1))/1</f>
        <v>5.76</v>
      </c>
      <c r="AH9" s="13" t="n">
        <f aca="false">Inputs!$E$42*(1+Inputs!$E$44)^(AH$5-1)*MAX(0,MIN(1,AH$4*1-Inputs!$E$45+1))/1</f>
        <v>5.76</v>
      </c>
      <c r="AI9" s="13" t="n">
        <f aca="false">Inputs!$E$42*(1+Inputs!$E$44)^(AI$5-1)*MAX(0,MIN(1,AI$4*1-Inputs!$E$45+1))/1</f>
        <v>5.76</v>
      </c>
      <c r="AJ9" s="13" t="n">
        <f aca="false">Inputs!$E$42*(1+Inputs!$E$44)^(AJ$5-1)*MAX(0,MIN(1,AJ$4*1-Inputs!$E$45+1))/1</f>
        <v>5.76</v>
      </c>
      <c r="AK9" s="13" t="n">
        <f aca="false">Inputs!$E$42*(1+Inputs!$E$44)^(AK$5-1)*MAX(0,MIN(1,AK$4*1-Inputs!$E$45+1))/1</f>
        <v>5.76</v>
      </c>
      <c r="AL9" s="13" t="n">
        <f aca="false">Inputs!$E$42*(1+Inputs!$E$44)^(AL$5-1)*MAX(0,MIN(1,AL$4*1-Inputs!$E$45+1))/1</f>
        <v>5.76</v>
      </c>
    </row>
    <row r="10" customFormat="false" ht="15" hidden="false" customHeight="false" outlineLevel="0" collapsed="false">
      <c r="A10" s="11" t="s">
        <v>239</v>
      </c>
      <c r="C10" s="13" t="n">
        <f aca="false">Inputs!$E$46*(1+Inputs!$E$48)^(C$5-1)*MAX(0,MIN(1,C$4*1-Inputs!$E$49+1))/1</f>
        <v>8</v>
      </c>
      <c r="D10" s="13" t="n">
        <f aca="false">Inputs!$E$46*(1+Inputs!$E$48)^(D$5-1)*MAX(0,MIN(1,D$4*1-Inputs!$E$49+1))/1</f>
        <v>8</v>
      </c>
      <c r="E10" s="13" t="n">
        <f aca="false">Inputs!$E$46*(1+Inputs!$E$48)^(E$5-1)*MAX(0,MIN(1,E$4*1-Inputs!$E$49+1))/1</f>
        <v>8</v>
      </c>
      <c r="F10" s="13" t="n">
        <f aca="false">Inputs!$E$46*(1+Inputs!$E$48)^(F$5-1)*MAX(0,MIN(1,F$4*1-Inputs!$E$49+1))/1</f>
        <v>8</v>
      </c>
      <c r="G10" s="13" t="n">
        <f aca="false">Inputs!$E$46*(1+Inputs!$E$48)^(G$5-1)*MAX(0,MIN(1,G$4*1-Inputs!$E$49+1))/1</f>
        <v>8</v>
      </c>
      <c r="H10" s="13" t="n">
        <f aca="false">Inputs!$E$46*(1+Inputs!$E$48)^(H$5-1)*MAX(0,MIN(1,H$4*1-Inputs!$E$49+1))/1</f>
        <v>8</v>
      </c>
      <c r="I10" s="13" t="n">
        <f aca="false">Inputs!$E$46*(1+Inputs!$E$48)^(I$5-1)*MAX(0,MIN(1,I$4*1-Inputs!$E$49+1))/1</f>
        <v>8</v>
      </c>
      <c r="J10" s="13" t="n">
        <f aca="false">Inputs!$E$46*(1+Inputs!$E$48)^(J$5-1)*MAX(0,MIN(1,J$4*1-Inputs!$E$49+1))/1</f>
        <v>8</v>
      </c>
      <c r="K10" s="13" t="n">
        <f aca="false">Inputs!$E$46*(1+Inputs!$E$48)^(K$5-1)*MAX(0,MIN(1,K$4*1-Inputs!$E$49+1))/1</f>
        <v>8</v>
      </c>
      <c r="L10" s="13" t="n">
        <f aca="false">Inputs!$E$46*(1+Inputs!$E$48)^(L$5-1)*MAX(0,MIN(1,L$4*1-Inputs!$E$49+1))/1</f>
        <v>8</v>
      </c>
      <c r="M10" s="13" t="n">
        <f aca="false">Inputs!$E$46*(1+Inputs!$E$48)^(M$5-1)*MAX(0,MIN(1,M$4*1-Inputs!$E$49+1))/1</f>
        <v>8</v>
      </c>
      <c r="N10" s="13" t="n">
        <f aca="false">Inputs!$E$46*(1+Inputs!$E$48)^(N$5-1)*MAX(0,MIN(1,N$4*1-Inputs!$E$49+1))/1</f>
        <v>8</v>
      </c>
      <c r="O10" s="13" t="n">
        <f aca="false">Inputs!$E$46*(1+Inputs!$E$48)^(O$5-1)*MAX(0,MIN(1,O$4*1-Inputs!$E$49+1))/1</f>
        <v>10.4</v>
      </c>
      <c r="P10" s="13" t="n">
        <f aca="false">Inputs!$E$46*(1+Inputs!$E$48)^(P$5-1)*MAX(0,MIN(1,P$4*1-Inputs!$E$49+1))/1</f>
        <v>10.4</v>
      </c>
      <c r="Q10" s="13" t="n">
        <f aca="false">Inputs!$E$46*(1+Inputs!$E$48)^(Q$5-1)*MAX(0,MIN(1,Q$4*1-Inputs!$E$49+1))/1</f>
        <v>10.4</v>
      </c>
      <c r="R10" s="13" t="n">
        <f aca="false">Inputs!$E$46*(1+Inputs!$E$48)^(R$5-1)*MAX(0,MIN(1,R$4*1-Inputs!$E$49+1))/1</f>
        <v>10.4</v>
      </c>
      <c r="S10" s="13" t="n">
        <f aca="false">Inputs!$E$46*(1+Inputs!$E$48)^(S$5-1)*MAX(0,MIN(1,S$4*1-Inputs!$E$49+1))/1</f>
        <v>10.4</v>
      </c>
      <c r="T10" s="13" t="n">
        <f aca="false">Inputs!$E$46*(1+Inputs!$E$48)^(T$5-1)*MAX(0,MIN(1,T$4*1-Inputs!$E$49+1))/1</f>
        <v>10.4</v>
      </c>
      <c r="U10" s="13" t="n">
        <f aca="false">Inputs!$E$46*(1+Inputs!$E$48)^(U$5-1)*MAX(0,MIN(1,U$4*1-Inputs!$E$49+1))/1</f>
        <v>10.4</v>
      </c>
      <c r="V10" s="13" t="n">
        <f aca="false">Inputs!$E$46*(1+Inputs!$E$48)^(V$5-1)*MAX(0,MIN(1,V$4*1-Inputs!$E$49+1))/1</f>
        <v>10.4</v>
      </c>
      <c r="W10" s="13" t="n">
        <f aca="false">Inputs!$E$46*(1+Inputs!$E$48)^(W$5-1)*MAX(0,MIN(1,W$4*1-Inputs!$E$49+1))/1</f>
        <v>10.4</v>
      </c>
      <c r="X10" s="13" t="n">
        <f aca="false">Inputs!$E$46*(1+Inputs!$E$48)^(X$5-1)*MAX(0,MIN(1,X$4*1-Inputs!$E$49+1))/1</f>
        <v>10.4</v>
      </c>
      <c r="Y10" s="13" t="n">
        <f aca="false">Inputs!$E$46*(1+Inputs!$E$48)^(Y$5-1)*MAX(0,MIN(1,Y$4*1-Inputs!$E$49+1))/1</f>
        <v>10.4</v>
      </c>
      <c r="Z10" s="13" t="n">
        <f aca="false">Inputs!$E$46*(1+Inputs!$E$48)^(Z$5-1)*MAX(0,MIN(1,Z$4*1-Inputs!$E$49+1))/1</f>
        <v>10.4</v>
      </c>
      <c r="AA10" s="13" t="n">
        <f aca="false">Inputs!$E$46*(1+Inputs!$E$48)^(AA$5-1)*MAX(0,MIN(1,AA$4*1-Inputs!$E$49+1))/1</f>
        <v>13.52</v>
      </c>
      <c r="AB10" s="13" t="n">
        <f aca="false">Inputs!$E$46*(1+Inputs!$E$48)^(AB$5-1)*MAX(0,MIN(1,AB$4*1-Inputs!$E$49+1))/1</f>
        <v>13.52</v>
      </c>
      <c r="AC10" s="13" t="n">
        <f aca="false">Inputs!$E$46*(1+Inputs!$E$48)^(AC$5-1)*MAX(0,MIN(1,AC$4*1-Inputs!$E$49+1))/1</f>
        <v>13.52</v>
      </c>
      <c r="AD10" s="13" t="n">
        <f aca="false">Inputs!$E$46*(1+Inputs!$E$48)^(AD$5-1)*MAX(0,MIN(1,AD$4*1-Inputs!$E$49+1))/1</f>
        <v>13.52</v>
      </c>
      <c r="AE10" s="13" t="n">
        <f aca="false">Inputs!$E$46*(1+Inputs!$E$48)^(AE$5-1)*MAX(0,MIN(1,AE$4*1-Inputs!$E$49+1))/1</f>
        <v>13.52</v>
      </c>
      <c r="AF10" s="13" t="n">
        <f aca="false">Inputs!$E$46*(1+Inputs!$E$48)^(AF$5-1)*MAX(0,MIN(1,AF$4*1-Inputs!$E$49+1))/1</f>
        <v>13.52</v>
      </c>
      <c r="AG10" s="13" t="n">
        <f aca="false">Inputs!$E$46*(1+Inputs!$E$48)^(AG$5-1)*MAX(0,MIN(1,AG$4*1-Inputs!$E$49+1))/1</f>
        <v>13.52</v>
      </c>
      <c r="AH10" s="13" t="n">
        <f aca="false">Inputs!$E$46*(1+Inputs!$E$48)^(AH$5-1)*MAX(0,MIN(1,AH$4*1-Inputs!$E$49+1))/1</f>
        <v>13.52</v>
      </c>
      <c r="AI10" s="13" t="n">
        <f aca="false">Inputs!$E$46*(1+Inputs!$E$48)^(AI$5-1)*MAX(0,MIN(1,AI$4*1-Inputs!$E$49+1))/1</f>
        <v>13.52</v>
      </c>
      <c r="AJ10" s="13" t="n">
        <f aca="false">Inputs!$E$46*(1+Inputs!$E$48)^(AJ$5-1)*MAX(0,MIN(1,AJ$4*1-Inputs!$E$49+1))/1</f>
        <v>13.52</v>
      </c>
      <c r="AK10" s="13" t="n">
        <f aca="false">Inputs!$E$46*(1+Inputs!$E$48)^(AK$5-1)*MAX(0,MIN(1,AK$4*1-Inputs!$E$49+1))/1</f>
        <v>13.52</v>
      </c>
      <c r="AL10" s="13" t="n">
        <f aca="false">Inputs!$E$46*(1+Inputs!$E$48)^(AL$5-1)*MAX(0,MIN(1,AL$4*1-Inputs!$E$49+1))/1</f>
        <v>13.52</v>
      </c>
    </row>
    <row r="11" customFormat="false" ht="15" hidden="false" customHeight="false" outlineLevel="0" collapsed="false">
      <c r="A11" s="11" t="s">
        <v>240</v>
      </c>
      <c r="C11" s="13" t="n">
        <f aca="false">Inputs!$E$50*(1+Inputs!$E$52)^(C$5-1)*MAX(0,MIN(1,C$4*1-Inputs!$E$53+1))/1</f>
        <v>3</v>
      </c>
      <c r="D11" s="13" t="n">
        <f aca="false">Inputs!$E$50*(1+Inputs!$E$52)^(D$5-1)*MAX(0,MIN(1,D$4*1-Inputs!$E$53+1))/1</f>
        <v>3</v>
      </c>
      <c r="E11" s="13" t="n">
        <f aca="false">Inputs!$E$50*(1+Inputs!$E$52)^(E$5-1)*MAX(0,MIN(1,E$4*1-Inputs!$E$53+1))/1</f>
        <v>3</v>
      </c>
      <c r="F11" s="13" t="n">
        <f aca="false">Inputs!$E$50*(1+Inputs!$E$52)^(F$5-1)*MAX(0,MIN(1,F$4*1-Inputs!$E$53+1))/1</f>
        <v>3</v>
      </c>
      <c r="G11" s="13" t="n">
        <f aca="false">Inputs!$E$50*(1+Inputs!$E$52)^(G$5-1)*MAX(0,MIN(1,G$4*1-Inputs!$E$53+1))/1</f>
        <v>3</v>
      </c>
      <c r="H11" s="13" t="n">
        <f aca="false">Inputs!$E$50*(1+Inputs!$E$52)^(H$5-1)*MAX(0,MIN(1,H$4*1-Inputs!$E$53+1))/1</f>
        <v>3</v>
      </c>
      <c r="I11" s="13" t="n">
        <f aca="false">Inputs!$E$50*(1+Inputs!$E$52)^(I$5-1)*MAX(0,MIN(1,I$4*1-Inputs!$E$53+1))/1</f>
        <v>3</v>
      </c>
      <c r="J11" s="13" t="n">
        <f aca="false">Inputs!$E$50*(1+Inputs!$E$52)^(J$5-1)*MAX(0,MIN(1,J$4*1-Inputs!$E$53+1))/1</f>
        <v>3</v>
      </c>
      <c r="K11" s="13" t="n">
        <f aca="false">Inputs!$E$50*(1+Inputs!$E$52)^(K$5-1)*MAX(0,MIN(1,K$4*1-Inputs!$E$53+1))/1</f>
        <v>3</v>
      </c>
      <c r="L11" s="13" t="n">
        <f aca="false">Inputs!$E$50*(1+Inputs!$E$52)^(L$5-1)*MAX(0,MIN(1,L$4*1-Inputs!$E$53+1))/1</f>
        <v>3</v>
      </c>
      <c r="M11" s="13" t="n">
        <f aca="false">Inputs!$E$50*(1+Inputs!$E$52)^(M$5-1)*MAX(0,MIN(1,M$4*1-Inputs!$E$53+1))/1</f>
        <v>3</v>
      </c>
      <c r="N11" s="13" t="n">
        <f aca="false">Inputs!$E$50*(1+Inputs!$E$52)^(N$5-1)*MAX(0,MIN(1,N$4*1-Inputs!$E$53+1))/1</f>
        <v>3</v>
      </c>
      <c r="O11" s="13" t="n">
        <f aca="false">Inputs!$E$50*(1+Inputs!$E$52)^(O$5-1)*MAX(0,MIN(1,O$4*1-Inputs!$E$53+1))/1</f>
        <v>3.45</v>
      </c>
      <c r="P11" s="13" t="n">
        <f aca="false">Inputs!$E$50*(1+Inputs!$E$52)^(P$5-1)*MAX(0,MIN(1,P$4*1-Inputs!$E$53+1))/1</f>
        <v>3.45</v>
      </c>
      <c r="Q11" s="13" t="n">
        <f aca="false">Inputs!$E$50*(1+Inputs!$E$52)^(Q$5-1)*MAX(0,MIN(1,Q$4*1-Inputs!$E$53+1))/1</f>
        <v>3.45</v>
      </c>
      <c r="R11" s="13" t="n">
        <f aca="false">Inputs!$E$50*(1+Inputs!$E$52)^(R$5-1)*MAX(0,MIN(1,R$4*1-Inputs!$E$53+1))/1</f>
        <v>3.45</v>
      </c>
      <c r="S11" s="13" t="n">
        <f aca="false">Inputs!$E$50*(1+Inputs!$E$52)^(S$5-1)*MAX(0,MIN(1,S$4*1-Inputs!$E$53+1))/1</f>
        <v>3.45</v>
      </c>
      <c r="T11" s="13" t="n">
        <f aca="false">Inputs!$E$50*(1+Inputs!$E$52)^(T$5-1)*MAX(0,MIN(1,T$4*1-Inputs!$E$53+1))/1</f>
        <v>3.45</v>
      </c>
      <c r="U11" s="13" t="n">
        <f aca="false">Inputs!$E$50*(1+Inputs!$E$52)^(U$5-1)*MAX(0,MIN(1,U$4*1-Inputs!$E$53+1))/1</f>
        <v>3.45</v>
      </c>
      <c r="V11" s="13" t="n">
        <f aca="false">Inputs!$E$50*(1+Inputs!$E$52)^(V$5-1)*MAX(0,MIN(1,V$4*1-Inputs!$E$53+1))/1</f>
        <v>3.45</v>
      </c>
      <c r="W11" s="13" t="n">
        <f aca="false">Inputs!$E$50*(1+Inputs!$E$52)^(W$5-1)*MAX(0,MIN(1,W$4*1-Inputs!$E$53+1))/1</f>
        <v>3.45</v>
      </c>
      <c r="X11" s="13" t="n">
        <f aca="false">Inputs!$E$50*(1+Inputs!$E$52)^(X$5-1)*MAX(0,MIN(1,X$4*1-Inputs!$E$53+1))/1</f>
        <v>3.45</v>
      </c>
      <c r="Y11" s="13" t="n">
        <f aca="false">Inputs!$E$50*(1+Inputs!$E$52)^(Y$5-1)*MAX(0,MIN(1,Y$4*1-Inputs!$E$53+1))/1</f>
        <v>3.45</v>
      </c>
      <c r="Z11" s="13" t="n">
        <f aca="false">Inputs!$E$50*(1+Inputs!$E$52)^(Z$5-1)*MAX(0,MIN(1,Z$4*1-Inputs!$E$53+1))/1</f>
        <v>3.45</v>
      </c>
      <c r="AA11" s="13" t="n">
        <f aca="false">Inputs!$E$50*(1+Inputs!$E$52)^(AA$5-1)*MAX(0,MIN(1,AA$4*1-Inputs!$E$53+1))/1</f>
        <v>3.9675</v>
      </c>
      <c r="AB11" s="13" t="n">
        <f aca="false">Inputs!$E$50*(1+Inputs!$E$52)^(AB$5-1)*MAX(0,MIN(1,AB$4*1-Inputs!$E$53+1))/1</f>
        <v>3.9675</v>
      </c>
      <c r="AC11" s="13" t="n">
        <f aca="false">Inputs!$E$50*(1+Inputs!$E$52)^(AC$5-1)*MAX(0,MIN(1,AC$4*1-Inputs!$E$53+1))/1</f>
        <v>3.9675</v>
      </c>
      <c r="AD11" s="13" t="n">
        <f aca="false">Inputs!$E$50*(1+Inputs!$E$52)^(AD$5-1)*MAX(0,MIN(1,AD$4*1-Inputs!$E$53+1))/1</f>
        <v>3.9675</v>
      </c>
      <c r="AE11" s="13" t="n">
        <f aca="false">Inputs!$E$50*(1+Inputs!$E$52)^(AE$5-1)*MAX(0,MIN(1,AE$4*1-Inputs!$E$53+1))/1</f>
        <v>3.9675</v>
      </c>
      <c r="AF11" s="13" t="n">
        <f aca="false">Inputs!$E$50*(1+Inputs!$E$52)^(AF$5-1)*MAX(0,MIN(1,AF$4*1-Inputs!$E$53+1))/1</f>
        <v>3.9675</v>
      </c>
      <c r="AG11" s="13" t="n">
        <f aca="false">Inputs!$E$50*(1+Inputs!$E$52)^(AG$5-1)*MAX(0,MIN(1,AG$4*1-Inputs!$E$53+1))/1</f>
        <v>3.9675</v>
      </c>
      <c r="AH11" s="13" t="n">
        <f aca="false">Inputs!$E$50*(1+Inputs!$E$52)^(AH$5-1)*MAX(0,MIN(1,AH$4*1-Inputs!$E$53+1))/1</f>
        <v>3.9675</v>
      </c>
      <c r="AI11" s="13" t="n">
        <f aca="false">Inputs!$E$50*(1+Inputs!$E$52)^(AI$5-1)*MAX(0,MIN(1,AI$4*1-Inputs!$E$53+1))/1</f>
        <v>3.9675</v>
      </c>
      <c r="AJ11" s="13" t="n">
        <f aca="false">Inputs!$E$50*(1+Inputs!$E$52)^(AJ$5-1)*MAX(0,MIN(1,AJ$4*1-Inputs!$E$53+1))/1</f>
        <v>3.9675</v>
      </c>
      <c r="AK11" s="13" t="n">
        <f aca="false">Inputs!$E$50*(1+Inputs!$E$52)^(AK$5-1)*MAX(0,MIN(1,AK$4*1-Inputs!$E$53+1))/1</f>
        <v>3.9675</v>
      </c>
      <c r="AL11" s="13" t="n">
        <f aca="false">Inputs!$E$50*(1+Inputs!$E$52)^(AL$5-1)*MAX(0,MIN(1,AL$4*1-Inputs!$E$53+1))/1</f>
        <v>3.9675</v>
      </c>
    </row>
    <row r="12" customFormat="false" ht="15" hidden="false" customHeight="false" outlineLevel="0" collapsed="false">
      <c r="A12" s="4" t="s">
        <v>241</v>
      </c>
      <c r="C12" s="39" t="n">
        <f aca="false">C8+C9+C10+C11</f>
        <v>21</v>
      </c>
      <c r="D12" s="39" t="n">
        <f aca="false">D8+D9+D10+D11</f>
        <v>21</v>
      </c>
      <c r="E12" s="39" t="n">
        <f aca="false">E8+E9+E10+E11</f>
        <v>21</v>
      </c>
      <c r="F12" s="39" t="n">
        <f aca="false">F8+F9+F10+F11</f>
        <v>21</v>
      </c>
      <c r="G12" s="39" t="n">
        <f aca="false">G8+G9+G10+G11</f>
        <v>21</v>
      </c>
      <c r="H12" s="39" t="n">
        <f aca="false">H8+H9+H10+H11</f>
        <v>21</v>
      </c>
      <c r="I12" s="39" t="n">
        <f aca="false">I8+I9+I10+I11</f>
        <v>21</v>
      </c>
      <c r="J12" s="39" t="n">
        <f aca="false">J8+J9+J10+J11</f>
        <v>21</v>
      </c>
      <c r="K12" s="39" t="n">
        <f aca="false">K8+K9+K10+K11</f>
        <v>21</v>
      </c>
      <c r="L12" s="39" t="n">
        <f aca="false">L8+L9+L10+L11</f>
        <v>21</v>
      </c>
      <c r="M12" s="39" t="n">
        <f aca="false">M8+M9+M10+M11</f>
        <v>21</v>
      </c>
      <c r="N12" s="39" t="n">
        <f aca="false">N8+N9+N10+N11</f>
        <v>21</v>
      </c>
      <c r="O12" s="39" t="n">
        <f aca="false">O8+O9+O10+O11</f>
        <v>25.85</v>
      </c>
      <c r="P12" s="39" t="n">
        <f aca="false">P8+P9+P10+P11</f>
        <v>25.85</v>
      </c>
      <c r="Q12" s="39" t="n">
        <f aca="false">Q8+Q9+Q10+Q11</f>
        <v>25.85</v>
      </c>
      <c r="R12" s="39" t="n">
        <f aca="false">R8+R9+R10+R11</f>
        <v>25.85</v>
      </c>
      <c r="S12" s="39" t="n">
        <f aca="false">S8+S9+S10+S11</f>
        <v>25.85</v>
      </c>
      <c r="T12" s="39" t="n">
        <f aca="false">T8+T9+T10+T11</f>
        <v>25.85</v>
      </c>
      <c r="U12" s="39" t="n">
        <f aca="false">U8+U9+U10+U11</f>
        <v>25.85</v>
      </c>
      <c r="V12" s="39" t="n">
        <f aca="false">V8+V9+V10+V11</f>
        <v>25.85</v>
      </c>
      <c r="W12" s="39" t="n">
        <f aca="false">W8+W9+W10+W11</f>
        <v>25.85</v>
      </c>
      <c r="X12" s="39" t="n">
        <f aca="false">X8+X9+X10+X11</f>
        <v>25.85</v>
      </c>
      <c r="Y12" s="39" t="n">
        <f aca="false">Y8+Y9+Y10+Y11</f>
        <v>25.85</v>
      </c>
      <c r="Z12" s="39" t="n">
        <f aca="false">Z8+Z9+Z10+Z11</f>
        <v>25.85</v>
      </c>
      <c r="AA12" s="39" t="n">
        <f aca="false">AA8+AA9+AA10+AA11</f>
        <v>31.8875</v>
      </c>
      <c r="AB12" s="39" t="n">
        <f aca="false">AB8+AB9+AB10+AB11</f>
        <v>31.8875</v>
      </c>
      <c r="AC12" s="39" t="n">
        <f aca="false">AC8+AC9+AC10+AC11</f>
        <v>31.8875</v>
      </c>
      <c r="AD12" s="39" t="n">
        <f aca="false">AD8+AD9+AD10+AD11</f>
        <v>31.8875</v>
      </c>
      <c r="AE12" s="39" t="n">
        <f aca="false">AE8+AE9+AE10+AE11</f>
        <v>31.8875</v>
      </c>
      <c r="AF12" s="39" t="n">
        <f aca="false">AF8+AF9+AF10+AF11</f>
        <v>31.8875</v>
      </c>
      <c r="AG12" s="39" t="n">
        <f aca="false">AG8+AG9+AG10+AG11</f>
        <v>31.8875</v>
      </c>
      <c r="AH12" s="39" t="n">
        <f aca="false">AH8+AH9+AH10+AH11</f>
        <v>31.8875</v>
      </c>
      <c r="AI12" s="39" t="n">
        <f aca="false">AI8+AI9+AI10+AI11</f>
        <v>31.8875</v>
      </c>
      <c r="AJ12" s="39" t="n">
        <f aca="false">AJ8+AJ9+AJ10+AJ11</f>
        <v>31.8875</v>
      </c>
      <c r="AK12" s="39" t="n">
        <f aca="false">AK8+AK9+AK10+AK11</f>
        <v>31.8875</v>
      </c>
      <c r="AL12" s="39" t="n">
        <f aca="false">AL8+AL9+AL10+AL11</f>
        <v>31.8875</v>
      </c>
    </row>
    <row r="14" customFormat="false" ht="15" hidden="false" customHeight="false" outlineLevel="0" collapsed="false">
      <c r="A14" s="7" t="s">
        <v>242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customFormat="false" ht="15" hidden="false" customHeight="false" outlineLevel="0" collapsed="false">
      <c r="A15" s="11" t="s">
        <v>243</v>
      </c>
      <c r="C15" s="21" t="n">
        <f aca="false">-C8*Inputs!$E$39/12*1*(1+Inputs!$E$54)*(1+Inputs!$E$55)^(C$5-1)</f>
        <v>-28750</v>
      </c>
      <c r="D15" s="21" t="n">
        <f aca="false">-D8*Inputs!$E$39/12*1*(1+Inputs!$E$54)*(1+Inputs!$E$55)^(D$5-1)</f>
        <v>-28750</v>
      </c>
      <c r="E15" s="21" t="n">
        <f aca="false">-E8*Inputs!$E$39/12*1*(1+Inputs!$E$54)*(1+Inputs!$E$55)^(E$5-1)</f>
        <v>-28750</v>
      </c>
      <c r="F15" s="21" t="n">
        <f aca="false">-F8*Inputs!$E$39/12*1*(1+Inputs!$E$54)*(1+Inputs!$E$55)^(F$5-1)</f>
        <v>-28750</v>
      </c>
      <c r="G15" s="21" t="n">
        <f aca="false">-G8*Inputs!$E$39/12*1*(1+Inputs!$E$54)*(1+Inputs!$E$55)^(G$5-1)</f>
        <v>-28750</v>
      </c>
      <c r="H15" s="21" t="n">
        <f aca="false">-H8*Inputs!$E$39/12*1*(1+Inputs!$E$54)*(1+Inputs!$E$55)^(H$5-1)</f>
        <v>-28750</v>
      </c>
      <c r="I15" s="21" t="n">
        <f aca="false">-I8*Inputs!$E$39/12*1*(1+Inputs!$E$54)*(1+Inputs!$E$55)^(I$5-1)</f>
        <v>-28750</v>
      </c>
      <c r="J15" s="21" t="n">
        <f aca="false">-J8*Inputs!$E$39/12*1*(1+Inputs!$E$54)*(1+Inputs!$E$55)^(J$5-1)</f>
        <v>-28750</v>
      </c>
      <c r="K15" s="21" t="n">
        <f aca="false">-K8*Inputs!$E$39/12*1*(1+Inputs!$E$54)*(1+Inputs!$E$55)^(K$5-1)</f>
        <v>-28750</v>
      </c>
      <c r="L15" s="21" t="n">
        <f aca="false">-L8*Inputs!$E$39/12*1*(1+Inputs!$E$54)*(1+Inputs!$E$55)^(L$5-1)</f>
        <v>-28750</v>
      </c>
      <c r="M15" s="21" t="n">
        <f aca="false">-M8*Inputs!$E$39/12*1*(1+Inputs!$E$54)*(1+Inputs!$E$55)^(M$5-1)</f>
        <v>-28750</v>
      </c>
      <c r="N15" s="21" t="n">
        <f aca="false">-N8*Inputs!$E$39/12*1*(1+Inputs!$E$54)*(1+Inputs!$E$55)^(N$5-1)</f>
        <v>-28750</v>
      </c>
      <c r="O15" s="21" t="n">
        <f aca="false">-O8*Inputs!$E$39/12*1*(1+Inputs!$E$54)*(1+Inputs!$E$55)^(O$5-1)</f>
        <v>-35535</v>
      </c>
      <c r="P15" s="21" t="n">
        <f aca="false">-P8*Inputs!$E$39/12*1*(1+Inputs!$E$54)*(1+Inputs!$E$55)^(P$5-1)</f>
        <v>-35535</v>
      </c>
      <c r="Q15" s="21" t="n">
        <f aca="false">-Q8*Inputs!$E$39/12*1*(1+Inputs!$E$54)*(1+Inputs!$E$55)^(Q$5-1)</f>
        <v>-35535</v>
      </c>
      <c r="R15" s="21" t="n">
        <f aca="false">-R8*Inputs!$E$39/12*1*(1+Inputs!$E$54)*(1+Inputs!$E$55)^(R$5-1)</f>
        <v>-35535</v>
      </c>
      <c r="S15" s="21" t="n">
        <f aca="false">-S8*Inputs!$E$39/12*1*(1+Inputs!$E$54)*(1+Inputs!$E$55)^(S$5-1)</f>
        <v>-35535</v>
      </c>
      <c r="T15" s="21" t="n">
        <f aca="false">-T8*Inputs!$E$39/12*1*(1+Inputs!$E$54)*(1+Inputs!$E$55)^(T$5-1)</f>
        <v>-35535</v>
      </c>
      <c r="U15" s="21" t="n">
        <f aca="false">-U8*Inputs!$E$39/12*1*(1+Inputs!$E$54)*(1+Inputs!$E$55)^(U$5-1)</f>
        <v>-35535</v>
      </c>
      <c r="V15" s="21" t="n">
        <f aca="false">-V8*Inputs!$E$39/12*1*(1+Inputs!$E$54)*(1+Inputs!$E$55)^(V$5-1)</f>
        <v>-35535</v>
      </c>
      <c r="W15" s="21" t="n">
        <f aca="false">-W8*Inputs!$E$39/12*1*(1+Inputs!$E$54)*(1+Inputs!$E$55)^(W$5-1)</f>
        <v>-35535</v>
      </c>
      <c r="X15" s="21" t="n">
        <f aca="false">-X8*Inputs!$E$39/12*1*(1+Inputs!$E$54)*(1+Inputs!$E$55)^(X$5-1)</f>
        <v>-35535</v>
      </c>
      <c r="Y15" s="21" t="n">
        <f aca="false">-Y8*Inputs!$E$39/12*1*(1+Inputs!$E$54)*(1+Inputs!$E$55)^(Y$5-1)</f>
        <v>-35535</v>
      </c>
      <c r="Z15" s="21" t="n">
        <f aca="false">-Z8*Inputs!$E$39/12*1*(1+Inputs!$E$54)*(1+Inputs!$E$55)^(Z$5-1)</f>
        <v>-35535</v>
      </c>
      <c r="AA15" s="21" t="n">
        <f aca="false">-AA8*Inputs!$E$39/12*1*(1+Inputs!$E$54)*(1+Inputs!$E$55)^(AA$5-1)</f>
        <v>-43921.26</v>
      </c>
      <c r="AB15" s="21" t="n">
        <f aca="false">-AB8*Inputs!$E$39/12*1*(1+Inputs!$E$54)*(1+Inputs!$E$55)^(AB$5-1)</f>
        <v>-43921.26</v>
      </c>
      <c r="AC15" s="21" t="n">
        <f aca="false">-AC8*Inputs!$E$39/12*1*(1+Inputs!$E$54)*(1+Inputs!$E$55)^(AC$5-1)</f>
        <v>-43921.26</v>
      </c>
      <c r="AD15" s="21" t="n">
        <f aca="false">-AD8*Inputs!$E$39/12*1*(1+Inputs!$E$54)*(1+Inputs!$E$55)^(AD$5-1)</f>
        <v>-43921.26</v>
      </c>
      <c r="AE15" s="21" t="n">
        <f aca="false">-AE8*Inputs!$E$39/12*1*(1+Inputs!$E$54)*(1+Inputs!$E$55)^(AE$5-1)</f>
        <v>-43921.26</v>
      </c>
      <c r="AF15" s="21" t="n">
        <f aca="false">-AF8*Inputs!$E$39/12*1*(1+Inputs!$E$54)*(1+Inputs!$E$55)^(AF$5-1)</f>
        <v>-43921.26</v>
      </c>
      <c r="AG15" s="21" t="n">
        <f aca="false">-AG8*Inputs!$E$39/12*1*(1+Inputs!$E$54)*(1+Inputs!$E$55)^(AG$5-1)</f>
        <v>-43921.26</v>
      </c>
      <c r="AH15" s="21" t="n">
        <f aca="false">-AH8*Inputs!$E$39/12*1*(1+Inputs!$E$54)*(1+Inputs!$E$55)^(AH$5-1)</f>
        <v>-43921.26</v>
      </c>
      <c r="AI15" s="21" t="n">
        <f aca="false">-AI8*Inputs!$E$39/12*1*(1+Inputs!$E$54)*(1+Inputs!$E$55)^(AI$5-1)</f>
        <v>-43921.26</v>
      </c>
      <c r="AJ15" s="21" t="n">
        <f aca="false">-AJ8*Inputs!$E$39/12*1*(1+Inputs!$E$54)*(1+Inputs!$E$55)^(AJ$5-1)</f>
        <v>-43921.26</v>
      </c>
      <c r="AK15" s="21" t="n">
        <f aca="false">-AK8*Inputs!$E$39/12*1*(1+Inputs!$E$54)*(1+Inputs!$E$55)^(AK$5-1)</f>
        <v>-43921.26</v>
      </c>
      <c r="AL15" s="21" t="n">
        <f aca="false">-AL8*Inputs!$E$39/12*1*(1+Inputs!$E$54)*(1+Inputs!$E$55)^(AL$5-1)</f>
        <v>-43921.26</v>
      </c>
    </row>
    <row r="16" customFormat="false" ht="15" hidden="false" customHeight="false" outlineLevel="0" collapsed="false">
      <c r="A16" s="11" t="s">
        <v>244</v>
      </c>
      <c r="C16" s="21" t="n">
        <f aca="false">-C9*Inputs!$E$43/12*1*(1+Inputs!$E$54)*(1+Inputs!$E$55)^(C$5-1)</f>
        <v>-26833.3333333333</v>
      </c>
      <c r="D16" s="21" t="n">
        <f aca="false">-D9*Inputs!$E$43/12*1*(1+Inputs!$E$54)*(1+Inputs!$E$55)^(D$5-1)</f>
        <v>-26833.3333333333</v>
      </c>
      <c r="E16" s="21" t="n">
        <f aca="false">-E9*Inputs!$E$43/12*1*(1+Inputs!$E$54)*(1+Inputs!$E$55)^(E$5-1)</f>
        <v>-26833.3333333333</v>
      </c>
      <c r="F16" s="21" t="n">
        <f aca="false">-F9*Inputs!$E$43/12*1*(1+Inputs!$E$54)*(1+Inputs!$E$55)^(F$5-1)</f>
        <v>-26833.3333333333</v>
      </c>
      <c r="G16" s="21" t="n">
        <f aca="false">-G9*Inputs!$E$43/12*1*(1+Inputs!$E$54)*(1+Inputs!$E$55)^(G$5-1)</f>
        <v>-26833.3333333333</v>
      </c>
      <c r="H16" s="21" t="n">
        <f aca="false">-H9*Inputs!$E$43/12*1*(1+Inputs!$E$54)*(1+Inputs!$E$55)^(H$5-1)</f>
        <v>-26833.3333333333</v>
      </c>
      <c r="I16" s="21" t="n">
        <f aca="false">-I9*Inputs!$E$43/12*1*(1+Inputs!$E$54)*(1+Inputs!$E$55)^(I$5-1)</f>
        <v>-26833.3333333333</v>
      </c>
      <c r="J16" s="21" t="n">
        <f aca="false">-J9*Inputs!$E$43/12*1*(1+Inputs!$E$54)*(1+Inputs!$E$55)^(J$5-1)</f>
        <v>-26833.3333333333</v>
      </c>
      <c r="K16" s="21" t="n">
        <f aca="false">-K9*Inputs!$E$43/12*1*(1+Inputs!$E$54)*(1+Inputs!$E$55)^(K$5-1)</f>
        <v>-26833.3333333333</v>
      </c>
      <c r="L16" s="21" t="n">
        <f aca="false">-L9*Inputs!$E$43/12*1*(1+Inputs!$E$54)*(1+Inputs!$E$55)^(L$5-1)</f>
        <v>-26833.3333333333</v>
      </c>
      <c r="M16" s="21" t="n">
        <f aca="false">-M9*Inputs!$E$43/12*1*(1+Inputs!$E$54)*(1+Inputs!$E$55)^(M$5-1)</f>
        <v>-26833.3333333333</v>
      </c>
      <c r="N16" s="21" t="n">
        <f aca="false">-N9*Inputs!$E$43/12*1*(1+Inputs!$E$54)*(1+Inputs!$E$55)^(N$5-1)</f>
        <v>-26833.3333333333</v>
      </c>
      <c r="O16" s="21" t="n">
        <f aca="false">-O9*Inputs!$E$43/12*1*(1+Inputs!$E$54)*(1+Inputs!$E$55)^(O$5-1)</f>
        <v>-33166</v>
      </c>
      <c r="P16" s="21" t="n">
        <f aca="false">-P9*Inputs!$E$43/12*1*(1+Inputs!$E$54)*(1+Inputs!$E$55)^(P$5-1)</f>
        <v>-33166</v>
      </c>
      <c r="Q16" s="21" t="n">
        <f aca="false">-Q9*Inputs!$E$43/12*1*(1+Inputs!$E$54)*(1+Inputs!$E$55)^(Q$5-1)</f>
        <v>-33166</v>
      </c>
      <c r="R16" s="21" t="n">
        <f aca="false">-R9*Inputs!$E$43/12*1*(1+Inputs!$E$54)*(1+Inputs!$E$55)^(R$5-1)</f>
        <v>-33166</v>
      </c>
      <c r="S16" s="21" t="n">
        <f aca="false">-S9*Inputs!$E$43/12*1*(1+Inputs!$E$54)*(1+Inputs!$E$55)^(S$5-1)</f>
        <v>-33166</v>
      </c>
      <c r="T16" s="21" t="n">
        <f aca="false">-T9*Inputs!$E$43/12*1*(1+Inputs!$E$54)*(1+Inputs!$E$55)^(T$5-1)</f>
        <v>-33166</v>
      </c>
      <c r="U16" s="21" t="n">
        <f aca="false">-U9*Inputs!$E$43/12*1*(1+Inputs!$E$54)*(1+Inputs!$E$55)^(U$5-1)</f>
        <v>-33166</v>
      </c>
      <c r="V16" s="21" t="n">
        <f aca="false">-V9*Inputs!$E$43/12*1*(1+Inputs!$E$54)*(1+Inputs!$E$55)^(V$5-1)</f>
        <v>-33166</v>
      </c>
      <c r="W16" s="21" t="n">
        <f aca="false">-W9*Inputs!$E$43/12*1*(1+Inputs!$E$54)*(1+Inputs!$E$55)^(W$5-1)</f>
        <v>-33166</v>
      </c>
      <c r="X16" s="21" t="n">
        <f aca="false">-X9*Inputs!$E$43/12*1*(1+Inputs!$E$54)*(1+Inputs!$E$55)^(X$5-1)</f>
        <v>-33166</v>
      </c>
      <c r="Y16" s="21" t="n">
        <f aca="false">-Y9*Inputs!$E$43/12*1*(1+Inputs!$E$54)*(1+Inputs!$E$55)^(Y$5-1)</f>
        <v>-33166</v>
      </c>
      <c r="Z16" s="21" t="n">
        <f aca="false">-Z9*Inputs!$E$43/12*1*(1+Inputs!$E$54)*(1+Inputs!$E$55)^(Z$5-1)</f>
        <v>-33166</v>
      </c>
      <c r="AA16" s="21" t="n">
        <f aca="false">-AA9*Inputs!$E$43/12*1*(1+Inputs!$E$54)*(1+Inputs!$E$55)^(AA$5-1)</f>
        <v>-40993.176</v>
      </c>
      <c r="AB16" s="21" t="n">
        <f aca="false">-AB9*Inputs!$E$43/12*1*(1+Inputs!$E$54)*(1+Inputs!$E$55)^(AB$5-1)</f>
        <v>-40993.176</v>
      </c>
      <c r="AC16" s="21" t="n">
        <f aca="false">-AC9*Inputs!$E$43/12*1*(1+Inputs!$E$54)*(1+Inputs!$E$55)^(AC$5-1)</f>
        <v>-40993.176</v>
      </c>
      <c r="AD16" s="21" t="n">
        <f aca="false">-AD9*Inputs!$E$43/12*1*(1+Inputs!$E$54)*(1+Inputs!$E$55)^(AD$5-1)</f>
        <v>-40993.176</v>
      </c>
      <c r="AE16" s="21" t="n">
        <f aca="false">-AE9*Inputs!$E$43/12*1*(1+Inputs!$E$54)*(1+Inputs!$E$55)^(AE$5-1)</f>
        <v>-40993.176</v>
      </c>
      <c r="AF16" s="21" t="n">
        <f aca="false">-AF9*Inputs!$E$43/12*1*(1+Inputs!$E$54)*(1+Inputs!$E$55)^(AF$5-1)</f>
        <v>-40993.176</v>
      </c>
      <c r="AG16" s="21" t="n">
        <f aca="false">-AG9*Inputs!$E$43/12*1*(1+Inputs!$E$54)*(1+Inputs!$E$55)^(AG$5-1)</f>
        <v>-40993.176</v>
      </c>
      <c r="AH16" s="21" t="n">
        <f aca="false">-AH9*Inputs!$E$43/12*1*(1+Inputs!$E$54)*(1+Inputs!$E$55)^(AH$5-1)</f>
        <v>-40993.176</v>
      </c>
      <c r="AI16" s="21" t="n">
        <f aca="false">-AI9*Inputs!$E$43/12*1*(1+Inputs!$E$54)*(1+Inputs!$E$55)^(AI$5-1)</f>
        <v>-40993.176</v>
      </c>
      <c r="AJ16" s="21" t="n">
        <f aca="false">-AJ9*Inputs!$E$43/12*1*(1+Inputs!$E$54)*(1+Inputs!$E$55)^(AJ$5-1)</f>
        <v>-40993.176</v>
      </c>
      <c r="AK16" s="21" t="n">
        <f aca="false">-AK9*Inputs!$E$43/12*1*(1+Inputs!$E$54)*(1+Inputs!$E$55)^(AK$5-1)</f>
        <v>-40993.176</v>
      </c>
      <c r="AL16" s="21" t="n">
        <f aca="false">-AL9*Inputs!$E$43/12*1*(1+Inputs!$E$54)*(1+Inputs!$E$55)^(AL$5-1)</f>
        <v>-40993.176</v>
      </c>
    </row>
    <row r="17" customFormat="false" ht="15" hidden="false" customHeight="false" outlineLevel="0" collapsed="false">
      <c r="A17" s="11" t="s">
        <v>245</v>
      </c>
      <c r="C17" s="21" t="n">
        <f aca="false">-C10*Inputs!$E$47/12*1*(1+Inputs!$E$54)*(1+Inputs!$E$55)^(C$5-1)</f>
        <v>-29133.3333333333</v>
      </c>
      <c r="D17" s="21" t="n">
        <f aca="false">-D10*Inputs!$E$47/12*1*(1+Inputs!$E$54)*(1+Inputs!$E$55)^(D$5-1)</f>
        <v>-29133.3333333333</v>
      </c>
      <c r="E17" s="21" t="n">
        <f aca="false">-E10*Inputs!$E$47/12*1*(1+Inputs!$E$54)*(1+Inputs!$E$55)^(E$5-1)</f>
        <v>-29133.3333333333</v>
      </c>
      <c r="F17" s="21" t="n">
        <f aca="false">-F10*Inputs!$E$47/12*1*(1+Inputs!$E$54)*(1+Inputs!$E$55)^(F$5-1)</f>
        <v>-29133.3333333333</v>
      </c>
      <c r="G17" s="21" t="n">
        <f aca="false">-G10*Inputs!$E$47/12*1*(1+Inputs!$E$54)*(1+Inputs!$E$55)^(G$5-1)</f>
        <v>-29133.3333333333</v>
      </c>
      <c r="H17" s="21" t="n">
        <f aca="false">-H10*Inputs!$E$47/12*1*(1+Inputs!$E$54)*(1+Inputs!$E$55)^(H$5-1)</f>
        <v>-29133.3333333333</v>
      </c>
      <c r="I17" s="21" t="n">
        <f aca="false">-I10*Inputs!$E$47/12*1*(1+Inputs!$E$54)*(1+Inputs!$E$55)^(I$5-1)</f>
        <v>-29133.3333333333</v>
      </c>
      <c r="J17" s="21" t="n">
        <f aca="false">-J10*Inputs!$E$47/12*1*(1+Inputs!$E$54)*(1+Inputs!$E$55)^(J$5-1)</f>
        <v>-29133.3333333333</v>
      </c>
      <c r="K17" s="21" t="n">
        <f aca="false">-K10*Inputs!$E$47/12*1*(1+Inputs!$E$54)*(1+Inputs!$E$55)^(K$5-1)</f>
        <v>-29133.3333333333</v>
      </c>
      <c r="L17" s="21" t="n">
        <f aca="false">-L10*Inputs!$E$47/12*1*(1+Inputs!$E$54)*(1+Inputs!$E$55)^(L$5-1)</f>
        <v>-29133.3333333333</v>
      </c>
      <c r="M17" s="21" t="n">
        <f aca="false">-M10*Inputs!$E$47/12*1*(1+Inputs!$E$54)*(1+Inputs!$E$55)^(M$5-1)</f>
        <v>-29133.3333333333</v>
      </c>
      <c r="N17" s="21" t="n">
        <f aca="false">-N10*Inputs!$E$47/12*1*(1+Inputs!$E$54)*(1+Inputs!$E$55)^(N$5-1)</f>
        <v>-29133.3333333333</v>
      </c>
      <c r="O17" s="21" t="n">
        <f aca="false">-O10*Inputs!$E$47/12*1*(1+Inputs!$E$54)*(1+Inputs!$E$55)^(O$5-1)</f>
        <v>-39009.5333333333</v>
      </c>
      <c r="P17" s="21" t="n">
        <f aca="false">-P10*Inputs!$E$47/12*1*(1+Inputs!$E$54)*(1+Inputs!$E$55)^(P$5-1)</f>
        <v>-39009.5333333333</v>
      </c>
      <c r="Q17" s="21" t="n">
        <f aca="false">-Q10*Inputs!$E$47/12*1*(1+Inputs!$E$54)*(1+Inputs!$E$55)^(Q$5-1)</f>
        <v>-39009.5333333333</v>
      </c>
      <c r="R17" s="21" t="n">
        <f aca="false">-R10*Inputs!$E$47/12*1*(1+Inputs!$E$54)*(1+Inputs!$E$55)^(R$5-1)</f>
        <v>-39009.5333333333</v>
      </c>
      <c r="S17" s="21" t="n">
        <f aca="false">-S10*Inputs!$E$47/12*1*(1+Inputs!$E$54)*(1+Inputs!$E$55)^(S$5-1)</f>
        <v>-39009.5333333333</v>
      </c>
      <c r="T17" s="21" t="n">
        <f aca="false">-T10*Inputs!$E$47/12*1*(1+Inputs!$E$54)*(1+Inputs!$E$55)^(T$5-1)</f>
        <v>-39009.5333333333</v>
      </c>
      <c r="U17" s="21" t="n">
        <f aca="false">-U10*Inputs!$E$47/12*1*(1+Inputs!$E$54)*(1+Inputs!$E$55)^(U$5-1)</f>
        <v>-39009.5333333333</v>
      </c>
      <c r="V17" s="21" t="n">
        <f aca="false">-V10*Inputs!$E$47/12*1*(1+Inputs!$E$54)*(1+Inputs!$E$55)^(V$5-1)</f>
        <v>-39009.5333333333</v>
      </c>
      <c r="W17" s="21" t="n">
        <f aca="false">-W10*Inputs!$E$47/12*1*(1+Inputs!$E$54)*(1+Inputs!$E$55)^(W$5-1)</f>
        <v>-39009.5333333333</v>
      </c>
      <c r="X17" s="21" t="n">
        <f aca="false">-X10*Inputs!$E$47/12*1*(1+Inputs!$E$54)*(1+Inputs!$E$55)^(X$5-1)</f>
        <v>-39009.5333333333</v>
      </c>
      <c r="Y17" s="21" t="n">
        <f aca="false">-Y10*Inputs!$E$47/12*1*(1+Inputs!$E$54)*(1+Inputs!$E$55)^(Y$5-1)</f>
        <v>-39009.5333333333</v>
      </c>
      <c r="Z17" s="21" t="n">
        <f aca="false">-Z10*Inputs!$E$47/12*1*(1+Inputs!$E$54)*(1+Inputs!$E$55)^(Z$5-1)</f>
        <v>-39009.5333333333</v>
      </c>
      <c r="AA17" s="21" t="n">
        <f aca="false">-AA10*Inputs!$E$47/12*1*(1+Inputs!$E$54)*(1+Inputs!$E$55)^(AA$5-1)</f>
        <v>-52233.7651333333</v>
      </c>
      <c r="AB17" s="21" t="n">
        <f aca="false">-AB10*Inputs!$E$47/12*1*(1+Inputs!$E$54)*(1+Inputs!$E$55)^(AB$5-1)</f>
        <v>-52233.7651333333</v>
      </c>
      <c r="AC17" s="21" t="n">
        <f aca="false">-AC10*Inputs!$E$47/12*1*(1+Inputs!$E$54)*(1+Inputs!$E$55)^(AC$5-1)</f>
        <v>-52233.7651333333</v>
      </c>
      <c r="AD17" s="21" t="n">
        <f aca="false">-AD10*Inputs!$E$47/12*1*(1+Inputs!$E$54)*(1+Inputs!$E$55)^(AD$5-1)</f>
        <v>-52233.7651333333</v>
      </c>
      <c r="AE17" s="21" t="n">
        <f aca="false">-AE10*Inputs!$E$47/12*1*(1+Inputs!$E$54)*(1+Inputs!$E$55)^(AE$5-1)</f>
        <v>-52233.7651333333</v>
      </c>
      <c r="AF17" s="21" t="n">
        <f aca="false">-AF10*Inputs!$E$47/12*1*(1+Inputs!$E$54)*(1+Inputs!$E$55)^(AF$5-1)</f>
        <v>-52233.7651333333</v>
      </c>
      <c r="AG17" s="21" t="n">
        <f aca="false">-AG10*Inputs!$E$47/12*1*(1+Inputs!$E$54)*(1+Inputs!$E$55)^(AG$5-1)</f>
        <v>-52233.7651333333</v>
      </c>
      <c r="AH17" s="21" t="n">
        <f aca="false">-AH10*Inputs!$E$47/12*1*(1+Inputs!$E$54)*(1+Inputs!$E$55)^(AH$5-1)</f>
        <v>-52233.7651333333</v>
      </c>
      <c r="AI17" s="21" t="n">
        <f aca="false">-AI10*Inputs!$E$47/12*1*(1+Inputs!$E$54)*(1+Inputs!$E$55)^(AI$5-1)</f>
        <v>-52233.7651333333</v>
      </c>
      <c r="AJ17" s="21" t="n">
        <f aca="false">-AJ10*Inputs!$E$47/12*1*(1+Inputs!$E$54)*(1+Inputs!$E$55)^(AJ$5-1)</f>
        <v>-52233.7651333333</v>
      </c>
      <c r="AK17" s="21" t="n">
        <f aca="false">-AK10*Inputs!$E$47/12*1*(1+Inputs!$E$54)*(1+Inputs!$E$55)^(AK$5-1)</f>
        <v>-52233.7651333333</v>
      </c>
      <c r="AL17" s="21" t="n">
        <f aca="false">-AL10*Inputs!$E$47/12*1*(1+Inputs!$E$54)*(1+Inputs!$E$55)^(AL$5-1)</f>
        <v>-52233.7651333333</v>
      </c>
    </row>
    <row r="18" customFormat="false" ht="15" hidden="false" customHeight="false" outlineLevel="0" collapsed="false">
      <c r="A18" s="11" t="s">
        <v>246</v>
      </c>
      <c r="C18" s="21" t="n">
        <f aca="false">-C11*Inputs!$E$51/12*1*(1+Inputs!$E$54)*(1+Inputs!$E$55)^(C$5-1)</f>
        <v>-20125</v>
      </c>
      <c r="D18" s="21" t="n">
        <f aca="false">-D11*Inputs!$E$51/12*1*(1+Inputs!$E$54)*(1+Inputs!$E$55)^(D$5-1)</f>
        <v>-20125</v>
      </c>
      <c r="E18" s="21" t="n">
        <f aca="false">-E11*Inputs!$E$51/12*1*(1+Inputs!$E$54)*(1+Inputs!$E$55)^(E$5-1)</f>
        <v>-20125</v>
      </c>
      <c r="F18" s="21" t="n">
        <f aca="false">-F11*Inputs!$E$51/12*1*(1+Inputs!$E$54)*(1+Inputs!$E$55)^(F$5-1)</f>
        <v>-20125</v>
      </c>
      <c r="G18" s="21" t="n">
        <f aca="false">-G11*Inputs!$E$51/12*1*(1+Inputs!$E$54)*(1+Inputs!$E$55)^(G$5-1)</f>
        <v>-20125</v>
      </c>
      <c r="H18" s="21" t="n">
        <f aca="false">-H11*Inputs!$E$51/12*1*(1+Inputs!$E$54)*(1+Inputs!$E$55)^(H$5-1)</f>
        <v>-20125</v>
      </c>
      <c r="I18" s="21" t="n">
        <f aca="false">-I11*Inputs!$E$51/12*1*(1+Inputs!$E$54)*(1+Inputs!$E$55)^(I$5-1)</f>
        <v>-20125</v>
      </c>
      <c r="J18" s="21" t="n">
        <f aca="false">-J11*Inputs!$E$51/12*1*(1+Inputs!$E$54)*(1+Inputs!$E$55)^(J$5-1)</f>
        <v>-20125</v>
      </c>
      <c r="K18" s="21" t="n">
        <f aca="false">-K11*Inputs!$E$51/12*1*(1+Inputs!$E$54)*(1+Inputs!$E$55)^(K$5-1)</f>
        <v>-20125</v>
      </c>
      <c r="L18" s="21" t="n">
        <f aca="false">-L11*Inputs!$E$51/12*1*(1+Inputs!$E$54)*(1+Inputs!$E$55)^(L$5-1)</f>
        <v>-20125</v>
      </c>
      <c r="M18" s="21" t="n">
        <f aca="false">-M11*Inputs!$E$51/12*1*(1+Inputs!$E$54)*(1+Inputs!$E$55)^(M$5-1)</f>
        <v>-20125</v>
      </c>
      <c r="N18" s="21" t="n">
        <f aca="false">-N11*Inputs!$E$51/12*1*(1+Inputs!$E$54)*(1+Inputs!$E$55)^(N$5-1)</f>
        <v>-20125</v>
      </c>
      <c r="O18" s="21" t="n">
        <f aca="false">-O11*Inputs!$E$51/12*1*(1+Inputs!$E$54)*(1+Inputs!$E$55)^(O$5-1)</f>
        <v>-23838.0625</v>
      </c>
      <c r="P18" s="21" t="n">
        <f aca="false">-P11*Inputs!$E$51/12*1*(1+Inputs!$E$54)*(1+Inputs!$E$55)^(P$5-1)</f>
        <v>-23838.0625</v>
      </c>
      <c r="Q18" s="21" t="n">
        <f aca="false">-Q11*Inputs!$E$51/12*1*(1+Inputs!$E$54)*(1+Inputs!$E$55)^(Q$5-1)</f>
        <v>-23838.0625</v>
      </c>
      <c r="R18" s="21" t="n">
        <f aca="false">-R11*Inputs!$E$51/12*1*(1+Inputs!$E$54)*(1+Inputs!$E$55)^(R$5-1)</f>
        <v>-23838.0625</v>
      </c>
      <c r="S18" s="21" t="n">
        <f aca="false">-S11*Inputs!$E$51/12*1*(1+Inputs!$E$54)*(1+Inputs!$E$55)^(S$5-1)</f>
        <v>-23838.0625</v>
      </c>
      <c r="T18" s="21" t="n">
        <f aca="false">-T11*Inputs!$E$51/12*1*(1+Inputs!$E$54)*(1+Inputs!$E$55)^(T$5-1)</f>
        <v>-23838.0625</v>
      </c>
      <c r="U18" s="21" t="n">
        <f aca="false">-U11*Inputs!$E$51/12*1*(1+Inputs!$E$54)*(1+Inputs!$E$55)^(U$5-1)</f>
        <v>-23838.0625</v>
      </c>
      <c r="V18" s="21" t="n">
        <f aca="false">-V11*Inputs!$E$51/12*1*(1+Inputs!$E$54)*(1+Inputs!$E$55)^(V$5-1)</f>
        <v>-23838.0625</v>
      </c>
      <c r="W18" s="21" t="n">
        <f aca="false">-W11*Inputs!$E$51/12*1*(1+Inputs!$E$54)*(1+Inputs!$E$55)^(W$5-1)</f>
        <v>-23838.0625</v>
      </c>
      <c r="X18" s="21" t="n">
        <f aca="false">-X11*Inputs!$E$51/12*1*(1+Inputs!$E$54)*(1+Inputs!$E$55)^(X$5-1)</f>
        <v>-23838.0625</v>
      </c>
      <c r="Y18" s="21" t="n">
        <f aca="false">-Y11*Inputs!$E$51/12*1*(1+Inputs!$E$54)*(1+Inputs!$E$55)^(Y$5-1)</f>
        <v>-23838.0625</v>
      </c>
      <c r="Z18" s="21" t="n">
        <f aca="false">-Z11*Inputs!$E$51/12*1*(1+Inputs!$E$54)*(1+Inputs!$E$55)^(Z$5-1)</f>
        <v>-23838.0625</v>
      </c>
      <c r="AA18" s="21" t="n">
        <f aca="false">-AA11*Inputs!$E$51/12*1*(1+Inputs!$E$54)*(1+Inputs!$E$55)^(AA$5-1)</f>
        <v>-28236.18503125</v>
      </c>
      <c r="AB18" s="21" t="n">
        <f aca="false">-AB11*Inputs!$E$51/12*1*(1+Inputs!$E$54)*(1+Inputs!$E$55)^(AB$5-1)</f>
        <v>-28236.18503125</v>
      </c>
      <c r="AC18" s="21" t="n">
        <f aca="false">-AC11*Inputs!$E$51/12*1*(1+Inputs!$E$54)*(1+Inputs!$E$55)^(AC$5-1)</f>
        <v>-28236.18503125</v>
      </c>
      <c r="AD18" s="21" t="n">
        <f aca="false">-AD11*Inputs!$E$51/12*1*(1+Inputs!$E$54)*(1+Inputs!$E$55)^(AD$5-1)</f>
        <v>-28236.18503125</v>
      </c>
      <c r="AE18" s="21" t="n">
        <f aca="false">-AE11*Inputs!$E$51/12*1*(1+Inputs!$E$54)*(1+Inputs!$E$55)^(AE$5-1)</f>
        <v>-28236.18503125</v>
      </c>
      <c r="AF18" s="21" t="n">
        <f aca="false">-AF11*Inputs!$E$51/12*1*(1+Inputs!$E$54)*(1+Inputs!$E$55)^(AF$5-1)</f>
        <v>-28236.18503125</v>
      </c>
      <c r="AG18" s="21" t="n">
        <f aca="false">-AG11*Inputs!$E$51/12*1*(1+Inputs!$E$54)*(1+Inputs!$E$55)^(AG$5-1)</f>
        <v>-28236.18503125</v>
      </c>
      <c r="AH18" s="21" t="n">
        <f aca="false">-AH11*Inputs!$E$51/12*1*(1+Inputs!$E$54)*(1+Inputs!$E$55)^(AH$5-1)</f>
        <v>-28236.18503125</v>
      </c>
      <c r="AI18" s="21" t="n">
        <f aca="false">-AI11*Inputs!$E$51/12*1*(1+Inputs!$E$54)*(1+Inputs!$E$55)^(AI$5-1)</f>
        <v>-28236.18503125</v>
      </c>
      <c r="AJ18" s="21" t="n">
        <f aca="false">-AJ11*Inputs!$E$51/12*1*(1+Inputs!$E$54)*(1+Inputs!$E$55)^(AJ$5-1)</f>
        <v>-28236.18503125</v>
      </c>
      <c r="AK18" s="21" t="n">
        <f aca="false">-AK11*Inputs!$E$51/12*1*(1+Inputs!$E$54)*(1+Inputs!$E$55)^(AK$5-1)</f>
        <v>-28236.18503125</v>
      </c>
      <c r="AL18" s="21" t="n">
        <f aca="false">-AL11*Inputs!$E$51/12*1*(1+Inputs!$E$54)*(1+Inputs!$E$55)^(AL$5-1)</f>
        <v>-28236.18503125</v>
      </c>
    </row>
    <row r="19" customFormat="false" ht="15" hidden="false" customHeight="false" outlineLevel="0" collapsed="false">
      <c r="A19" s="4" t="s">
        <v>247</v>
      </c>
      <c r="C19" s="37" t="n">
        <f aca="false">C15+C16+C17+C18</f>
        <v>-104841.666666667</v>
      </c>
      <c r="D19" s="37" t="n">
        <f aca="false">D15+D16+D17+D18</f>
        <v>-104841.666666667</v>
      </c>
      <c r="E19" s="37" t="n">
        <f aca="false">E15+E16+E17+E18</f>
        <v>-104841.666666667</v>
      </c>
      <c r="F19" s="37" t="n">
        <f aca="false">F15+F16+F17+F18</f>
        <v>-104841.666666667</v>
      </c>
      <c r="G19" s="37" t="n">
        <f aca="false">G15+G16+G17+G18</f>
        <v>-104841.666666667</v>
      </c>
      <c r="H19" s="37" t="n">
        <f aca="false">H15+H16+H17+H18</f>
        <v>-104841.666666667</v>
      </c>
      <c r="I19" s="37" t="n">
        <f aca="false">I15+I16+I17+I18</f>
        <v>-104841.666666667</v>
      </c>
      <c r="J19" s="37" t="n">
        <f aca="false">J15+J16+J17+J18</f>
        <v>-104841.666666667</v>
      </c>
      <c r="K19" s="37" t="n">
        <f aca="false">K15+K16+K17+K18</f>
        <v>-104841.666666667</v>
      </c>
      <c r="L19" s="37" t="n">
        <f aca="false">L15+L16+L17+L18</f>
        <v>-104841.666666667</v>
      </c>
      <c r="M19" s="37" t="n">
        <f aca="false">M15+M16+M17+M18</f>
        <v>-104841.666666667</v>
      </c>
      <c r="N19" s="37" t="n">
        <f aca="false">N15+N16+N17+N18</f>
        <v>-104841.666666667</v>
      </c>
      <c r="O19" s="37" t="n">
        <f aca="false">O15+O16+O17+O18</f>
        <v>-131548.595833333</v>
      </c>
      <c r="P19" s="37" t="n">
        <f aca="false">P15+P16+P17+P18</f>
        <v>-131548.595833333</v>
      </c>
      <c r="Q19" s="37" t="n">
        <f aca="false">Q15+Q16+Q17+Q18</f>
        <v>-131548.595833333</v>
      </c>
      <c r="R19" s="37" t="n">
        <f aca="false">R15+R16+R17+R18</f>
        <v>-131548.595833333</v>
      </c>
      <c r="S19" s="37" t="n">
        <f aca="false">S15+S16+S17+S18</f>
        <v>-131548.595833333</v>
      </c>
      <c r="T19" s="37" t="n">
        <f aca="false">T15+T16+T17+T18</f>
        <v>-131548.595833333</v>
      </c>
      <c r="U19" s="37" t="n">
        <f aca="false">U15+U16+U17+U18</f>
        <v>-131548.595833333</v>
      </c>
      <c r="V19" s="37" t="n">
        <f aca="false">V15+V16+V17+V18</f>
        <v>-131548.595833333</v>
      </c>
      <c r="W19" s="37" t="n">
        <f aca="false">W15+W16+W17+W18</f>
        <v>-131548.595833333</v>
      </c>
      <c r="X19" s="37" t="n">
        <f aca="false">X15+X16+X17+X18</f>
        <v>-131548.595833333</v>
      </c>
      <c r="Y19" s="37" t="n">
        <f aca="false">Y15+Y16+Y17+Y18</f>
        <v>-131548.595833333</v>
      </c>
      <c r="Z19" s="37" t="n">
        <f aca="false">Z15+Z16+Z17+Z18</f>
        <v>-131548.595833333</v>
      </c>
      <c r="AA19" s="37" t="n">
        <f aca="false">AA15+AA16+AA17+AA18</f>
        <v>-165384.386164583</v>
      </c>
      <c r="AB19" s="37" t="n">
        <f aca="false">AB15+AB16+AB17+AB18</f>
        <v>-165384.386164583</v>
      </c>
      <c r="AC19" s="37" t="n">
        <f aca="false">AC15+AC16+AC17+AC18</f>
        <v>-165384.386164583</v>
      </c>
      <c r="AD19" s="37" t="n">
        <f aca="false">AD15+AD16+AD17+AD18</f>
        <v>-165384.386164583</v>
      </c>
      <c r="AE19" s="37" t="n">
        <f aca="false">AE15+AE16+AE17+AE18</f>
        <v>-165384.386164583</v>
      </c>
      <c r="AF19" s="37" t="n">
        <f aca="false">AF15+AF16+AF17+AF18</f>
        <v>-165384.386164583</v>
      </c>
      <c r="AG19" s="37" t="n">
        <f aca="false">AG15+AG16+AG17+AG18</f>
        <v>-165384.386164583</v>
      </c>
      <c r="AH19" s="37" t="n">
        <f aca="false">AH15+AH16+AH17+AH18</f>
        <v>-165384.386164583</v>
      </c>
      <c r="AI19" s="37" t="n">
        <f aca="false">AI15+AI16+AI17+AI18</f>
        <v>-165384.386164583</v>
      </c>
      <c r="AJ19" s="37" t="n">
        <f aca="false">AJ15+AJ16+AJ17+AJ18</f>
        <v>-165384.386164583</v>
      </c>
      <c r="AK19" s="37" t="n">
        <f aca="false">AK15+AK16+AK17+AK18</f>
        <v>-165384.386164583</v>
      </c>
      <c r="AL19" s="37" t="n">
        <f aca="false">AL15+AL16+AL17+AL18</f>
        <v>-165384.386164583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248</v>
      </c>
    </row>
    <row r="3" customFormat="false" ht="15" hidden="false" customHeight="false" outlineLevel="0" collapsed="false">
      <c r="A3" s="24" t="s">
        <v>249</v>
      </c>
      <c r="B3" s="24" t="s">
        <v>250</v>
      </c>
      <c r="C3" s="24" t="s">
        <v>251</v>
      </c>
    </row>
    <row r="4" customFormat="false" ht="15" hidden="false" customHeight="false" outlineLevel="0" collapsed="false">
      <c r="A4" s="11" t="s">
        <v>252</v>
      </c>
      <c r="B4" s="4" t="str">
        <f aca="false">IF(ABS(SUM('P&amp;L'!$B$5:$D$5)-SUM(Monthly!$C$25:$AL$25))&lt;0.5,"PASS","FAIL")</f>
        <v>PASS</v>
      </c>
      <c r="C4" s="17" t="s">
        <v>253</v>
      </c>
    </row>
    <row r="5" customFormat="false" ht="15" hidden="false" customHeight="false" outlineLevel="0" collapsed="false">
      <c r="A5" s="11" t="s">
        <v>254</v>
      </c>
      <c r="B5" s="4" t="str">
        <f aca="false">IF(ABS(SUM('P&amp;L'!$B$25:$D$25)-SUM(Monthly!$C$48:$AL$48))&lt;0.5,"PASS","FAIL")</f>
        <v>PASS</v>
      </c>
      <c r="C5" s="17" t="s">
        <v>255</v>
      </c>
    </row>
    <row r="6" customFormat="false" ht="15" hidden="false" customHeight="false" outlineLevel="0" collapsed="false">
      <c r="A6" s="11" t="s">
        <v>256</v>
      </c>
      <c r="B6" s="4" t="str">
        <f aca="false">IF(ABS(SUM(Monthly!$C$39:$AL$39)-SUM(Monthly!$C$27:$AL$27)-SUM(Monthly!$C$38:$AL$38))&lt;0.5,"PASS","FAIL")</f>
        <v>PASS</v>
      </c>
      <c r="C6" s="17" t="s">
        <v>257</v>
      </c>
    </row>
    <row r="7" customFormat="false" ht="15" hidden="false" customHeight="false" outlineLevel="0" collapsed="false">
      <c r="A7" s="11" t="s">
        <v>258</v>
      </c>
      <c r="B7" s="4" t="str">
        <f aca="false">IF(ABS(INDEX(Monthly!$C$78:$AL$78,36)-SUM(Monthly!$C$76:$AL$76))&lt;0.5,"PASS","FAIL")</f>
        <v>PASS</v>
      </c>
      <c r="C7" s="17" t="s">
        <v>259</v>
      </c>
    </row>
    <row r="8" customFormat="false" ht="15" hidden="false" customHeight="false" outlineLevel="0" collapsed="false">
      <c r="A8" s="11" t="s">
        <v>260</v>
      </c>
      <c r="B8" s="4" t="str">
        <f aca="false">IF(AND(ISNUMBER(Dashboard!B4),Dashboard!B4&gt;=1,Dashboard!B4&lt;=3,INT(Dashboard!B4)=Dashboard!B4),"PASS","FAIL")</f>
        <v>PASS</v>
      </c>
      <c r="C8" s="17" t="s">
        <v>261</v>
      </c>
    </row>
    <row r="9" customFormat="false" ht="15" hidden="false" customHeight="false" outlineLevel="0" collapsed="false">
      <c r="A9" s="11" t="s">
        <v>262</v>
      </c>
      <c r="B9" s="4" t="str">
        <f aca="false">IF(AND(Inputs!$B$7&lt;=Inputs!$C$7,Inputs!$C$7&lt;=Inputs!$D$7,Inputs!$B$8&lt;=Inputs!$C$8,Inputs!$C$8&lt;=Inputs!$D$8,Inputs!$B$9&lt;=Inputs!$C$9,Inputs!$C$9&lt;=Inputs!$D$9,Inputs!$B$10&lt;=Inputs!$C$10,Inputs!$C$10&lt;=Inputs!$D$10,Inputs!$B$11&lt;=Inputs!$C$11,Inputs!$C$11&lt;=Inputs!$D$11,Inputs!$B$12&lt;=Inputs!$C$12,Inputs!$C$12&lt;=Inputs!$D$12,Inputs!$B$15&gt;=Inputs!$C$15,Inputs!$C$15&gt;=Inputs!$D$15,Inputs!$B$18&lt;=Inputs!$C$18,Inputs!$C$18&lt;=Inputs!$D$18,Inputs!$B$19&lt;=Inputs!$C$19,Inputs!$C$19&lt;=Inputs!$D$19,Inputs!$B$21&lt;=Inputs!$C$21,Inputs!$C$21&lt;=Inputs!$D$21,Inputs!$B$22&lt;=Inputs!$C$22,Inputs!$C$22&lt;=Inputs!$D$22,Inputs!$B$29&gt;=Inputs!$C$29,Inputs!$C$29&gt;=Inputs!$D$29,Inputs!$B$30&gt;=Inputs!$C$30,Inputs!$C$30&gt;=Inputs!$D$30,Inputs!$B$31&gt;=Inputs!$C$31,Inputs!$C$31&gt;=Inputs!$D$31,Inputs!$B$38&lt;=Inputs!$C$38,Inputs!$C$38&lt;=Inputs!$D$38,Inputs!$B$40&lt;=Inputs!$C$40,Inputs!$C$40&lt;=Inputs!$D$40,Inputs!$B$42&lt;=Inputs!$C$42,Inputs!$C$42&lt;=Inputs!$D$42,Inputs!$B$44&lt;=Inputs!$C$44,Inputs!$C$44&lt;=Inputs!$D$44,Inputs!$B$46&lt;=Inputs!$C$46,Inputs!$C$46&lt;=Inputs!$D$46,Inputs!$B$48&lt;=Inputs!$C$48,Inputs!$C$48&lt;=Inputs!$D$48,Inputs!$B$50&lt;=Inputs!$C$50,Inputs!$C$50&lt;=Inputs!$D$50,Inputs!$B$52&lt;=Inputs!$C$52,Inputs!$C$52&lt;=Inputs!$D$52),"PASS","FAIL")</f>
        <v>PASS</v>
      </c>
      <c r="C9" s="17" t="s">
        <v>263</v>
      </c>
    </row>
    <row r="10" customFormat="false" ht="15" hidden="false" customHeight="false" outlineLevel="0" collapsed="false">
      <c r="A10" s="11" t="s">
        <v>264</v>
      </c>
      <c r="B10" s="4" t="str">
        <f aca="false">IF(AND(MIN('P&amp;L'!$B$8:$D$8)&gt;=0,MAX('P&amp;L'!$B$8:$D$8)&lt;=1),"PASS","FAIL")</f>
        <v>PASS</v>
      </c>
      <c r="C10" s="17" t="s">
        <v>265</v>
      </c>
    </row>
    <row r="11" customFormat="false" ht="15" hidden="false" customHeight="false" outlineLevel="0" collapsed="false">
      <c r="A11" s="11" t="s">
        <v>266</v>
      </c>
      <c r="B11" s="4" t="str">
        <f aca="false">IF(MIN(Monthly!$C$61:$AL$61)&gt;=-0.5,"PASS","FAIL")</f>
        <v>PASS</v>
      </c>
      <c r="C11" s="17" t="s">
        <v>267</v>
      </c>
    </row>
    <row r="12" customFormat="false" ht="15" hidden="false" customHeight="false" outlineLevel="0" collapsed="false">
      <c r="A12" s="11" t="s">
        <v>268</v>
      </c>
      <c r="B12" s="4" t="str">
        <f aca="false">IF(SUMPRODUCT(--ISERROR(Monthly!$C$4:$AL$88))+SUMPRODUCT(--ISERROR(Headcount!$C$4:$AL$19))+SUMPRODUCT(--ISERROR('P&amp;L'!$B$3:$D$26))+SUMPRODUCT(--ISERROR('Cash Flow'!$B$3:$D$18))+SUMPRODUCT(--ISERROR('Balance Sheet'!$B$3:$D$17))+SUMPRODUCT(--ISERROR(Dashboard!$B$25:$D$42))=0,"PASS","FAIL")</f>
        <v>PASS</v>
      </c>
      <c r="C12" s="17" t="s">
        <v>269</v>
      </c>
    </row>
    <row r="13" customFormat="false" ht="15" hidden="false" customHeight="false" outlineLevel="0" collapsed="false">
      <c r="A13" s="11" t="s">
        <v>270</v>
      </c>
      <c r="B13" s="4" t="str">
        <f aca="false">IF(SUMPRODUCT(--(ABS(Monthly!$C$88:$AL$88)&gt;0.5))=0,"PASS","FAIL")</f>
        <v>PASS</v>
      </c>
      <c r="C13" s="17" t="s">
        <v>271</v>
      </c>
    </row>
    <row r="14" customFormat="false" ht="15" hidden="false" customHeight="false" outlineLevel="0" collapsed="false">
      <c r="A14" s="11" t="s">
        <v>272</v>
      </c>
      <c r="B14" s="4" t="str">
        <f aca="false">IF(MIN(Monthly!$C$78:$AL$78)&gt;=0,"PASS","WARN")</f>
        <v>PASS</v>
      </c>
      <c r="C14" s="17" t="s">
        <v>273</v>
      </c>
    </row>
    <row r="16" customFormat="false" ht="15" hidden="false" customHeight="false" outlineLevel="0" collapsed="false">
      <c r="A16" s="4" t="s">
        <v>274</v>
      </c>
      <c r="B16" s="40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2026-10-16T19:51:30Z</dcterms:created>
  <dc:creator>openpyxl</dc:creator>
  <dc:description/>
  <dc:language>en-US</dc:language>
  <cp:lastModifiedBy/>
  <dcterms:modified xsi:type="dcterms:W3CDTF">2026-10-16T19:51:30Z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