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<sst xmlns="http://schemas.openxmlformats.org/spreadsheetml/2006/main" count="437" uniqueCount="263">
  <si>
    <t xml:space="preserve">Fitness studio financial model (planning)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</si>
  <si>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</si>
  <si>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</si>
  <si>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</si>
  <si>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</si>
  <si>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</si>
  <si>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</si>
  <si>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</si>
  <si>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</si>
  <si>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</si>
  <si>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</si>
  <si>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</si>
  <si>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</si>
  <si>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</si>
  <si>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</si>
  <si>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</si>
  <si>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</si>
  <si>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</si>
  <si>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</si>
  <si>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</si>
  <si>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Membership metrics</t>
  </si>
  <si>
    <t xml:space="preserve">Year #</t>
  </si>
  <si>
    <t xml:space="preserve">Members (year end)</t>
  </si>
  <si>
    <t xml:space="preserve">New members in the year</t>
  </si>
  <si>
    <t xml:space="preserve">Members who cancelled in the year</t>
  </si>
  <si>
    <t xml:space="preserve">Joins lost to the capacity limit</t>
  </si>
  <si>
    <t xml:space="preserve">Capacity used (year-end members ÷ capacity)</t>
  </si>
  <si>
    <t xml:space="preserve">Membership fees per month at year end</t>
  </si>
  <si>
    <t xml:space="preserve">Membership fee per month</t>
  </si>
  <si>
    <t xml:space="preserve">Membership fees</t>
  </si>
  <si>
    <t xml:space="preserve">Personal training, retail &amp; joining fees</t>
  </si>
  <si>
    <t xml:space="preserve">Marketing spend</t>
  </si>
  <si>
    <t xml:space="preserve">New members from marketing</t>
  </si>
  <si>
    <t xml:space="preserve">Marketing cost per new member</t>
  </si>
  <si>
    <t xml:space="preserve">Gross margin</t>
  </si>
  <si>
    <t xml:space="preserve">Members who cancel per month</t>
  </si>
  <si>
    <t xml:space="preserve">Member lifetime value (fee × gross margin ÷ monthly cancellations)</t>
  </si>
  <si>
    <t xml:space="preserve">Revenue per square foot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</si>
  <si>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</si>
  <si>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</si>
  <si>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</si>
  <si>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</si>
  <si>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</si>
  <si>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</si>
  <si>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</si>
  <si>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</si>
  <si>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</si>
  <si>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Members</t>
  </si>
  <si>
    <t xml:space="preserve">Members at start (presale or current base)</t>
  </si>
  <si>
    <t xml:space="preserve">#</t>
  </si>
  <si>
    <t xml:space="preserve">Low ≤ Base ≤ High</t>
  </si>
  <si>
    <t xml:space="preserve">Capacity: most members the studio can hold</t>
  </si>
  <si>
    <t xml:space="preserve">Referral &amp; walk-in joins per month (year 1)</t>
  </si>
  <si>
    <t xml:space="preserve">Referral &amp; walk-in joins growth per year</t>
  </si>
  <si>
    <t xml:space="preserve">%</t>
  </si>
  <si>
    <t xml:space="preserve">Marketing budget per month (year 1)</t>
  </si>
  <si>
    <t xml:space="preserve">$</t>
  </si>
  <si>
    <t xml:space="preserve">Marketing budget growth per year</t>
  </si>
  <si>
    <t xml:space="preserve">Cost per lead</t>
  </si>
  <si>
    <t xml:space="preserve">Low ≥ Base ≥ High (lower is better)</t>
  </si>
  <si>
    <t xml:space="preserve">Leads that join</t>
  </si>
  <si>
    <t xml:space="preserve">Prices</t>
  </si>
  <si>
    <t xml:space="preserve">Membership fee per month (year 1)</t>
  </si>
  <si>
    <t xml:space="preserve">Price increase per year</t>
  </si>
  <si>
    <t xml:space="preserve">Joining fee per new member</t>
  </si>
  <si>
    <t xml:space="preserve">Personal training &amp; retail</t>
  </si>
  <si>
    <t xml:space="preserve">Members buying personal training</t>
  </si>
  <si>
    <t xml:space="preserve">Sessions per personal-training client per month</t>
  </si>
  <si>
    <t xml:space="preserve">Price per personal-training session</t>
  </si>
  <si>
    <t xml:space="preserve">Trainer payout, % of personal-training revenue</t>
  </si>
  <si>
    <t xml:space="preserve">Retail &amp; drinks sales per member per month</t>
  </si>
  <si>
    <t xml:space="preserve">Retail &amp; drinks cost, % of sales</t>
  </si>
  <si>
    <t xml:space="preserve">Costs</t>
  </si>
  <si>
    <t xml:space="preserve">Group classes per week</t>
  </si>
  <si>
    <t xml:space="preserve">Instructor cost per class (year 1)</t>
  </si>
  <si>
    <t xml:space="preserve">Rent per month</t>
  </si>
  <si>
    <t xml:space="preserve">Utilities per month</t>
  </si>
  <si>
    <t xml:space="preserve">Equipment maintenance &amp; cleaning per month</t>
  </si>
  <si>
    <t xml:space="preserve">Booking software &amp; payment fees, % of revenue</t>
  </si>
  <si>
    <t xml:space="preserve">Insurance &amp; other G&amp;A per month</t>
  </si>
  <si>
    <t xml:space="preserve">Studio size</t>
  </si>
  <si>
    <t xml:space="preserve">sq ft</t>
  </si>
  <si>
    <t xml:space="preserve">Fit-out &amp; equipment (month 1)</t>
  </si>
  <si>
    <t xml:space="preserve">Headcount</t>
  </si>
  <si>
    <t xml:space="preserve">Studio manager: headcount (FTE)</t>
  </si>
  <si>
    <t xml:space="preserve">FTE</t>
  </si>
  <si>
    <t xml:space="preserve">Studio manager: salary per FTE per year</t>
  </si>
  <si>
    <t xml:space="preserve">Studio manager: headcount growth per year</t>
  </si>
  <si>
    <t xml:space="preserve">Studio manager: first month on payroll</t>
  </si>
  <si>
    <t xml:space="preserve">month #</t>
  </si>
  <si>
    <t xml:space="preserve">Front desk &amp; sales: headcount (FTE)</t>
  </si>
  <si>
    <t xml:space="preserve">Front desk &amp; sales: salary per FTE per year</t>
  </si>
  <si>
    <t xml:space="preserve">Front desk &amp; sales: headcount growth per year</t>
  </si>
  <si>
    <t xml:space="preserve">Front desk &amp; sales: first month on payroll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</si>
  <si>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</si>
  <si>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</si>
  <si>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</si>
  <si>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</si>
  <si>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</si>
  <si>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</si>
  <si>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</si>
  <si>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</si>
  <si>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</si>
  <si>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</si>
  <si>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days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</si>
  <si>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</si>
  <si>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</si>
  <si>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</si>
  <si>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</si>
  <si>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</si>
  <si>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</si>
  <si>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</si>
  <si>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</si>
  <si>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</si>
  <si>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</si>
  <si>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</si>
  <si>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</si>
  <si>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</si>
  <si>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</si>
  <si>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</si>
  <si>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</si>
  <si>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</si>
  <si>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</si>
  <si>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</si>
  <si>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</si>
  <si>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</si>
  <si>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</si>
  <si>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</si>
  <si>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</si>
  <si>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</si>
  <si>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</si>
  <si>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</si>
  <si>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</si>
  <si>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</si>
  <si>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</si>
  <si>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</si>
  <si>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</si>
  <si>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</si>
  <si>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</si>
  <si>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</si>
  <si>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</si>
  <si>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</si>
  <si>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</si>
  <si>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</si>
  <si>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</si>
  <si>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</si>
  <si>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</si>
  <si>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</si>
  <si>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</si>
  <si>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</si>
  <si>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</si>
  <si>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New members from referrals &amp; walk-ins</t>
  </si>
  <si>
    <t xml:space="preserve">New members — total</t>
  </si>
  <si>
    <t xml:space="preserve">Members — opening</t>
  </si>
  <si>
    <t xml:space="preserve">Members who cancelled</t>
  </si>
  <si>
    <t xml:space="preserve">Helper: members before the capacity limit</t>
  </si>
  <si>
    <t xml:space="preserve">Members — closing</t>
  </si>
  <si>
    <t xml:space="preserve">Members — average</t>
  </si>
  <si>
    <t xml:space="preserve">Joining fees</t>
  </si>
  <si>
    <t xml:space="preserve">Personal training</t>
  </si>
  <si>
    <t xml:space="preserve">Retail &amp; drinks</t>
  </si>
  <si>
    <t xml:space="preserve">Cost of sales</t>
  </si>
  <si>
    <t xml:space="preserve">Group-class instructors</t>
  </si>
  <si>
    <t xml:space="preserve">Trainer payouts</t>
  </si>
  <si>
    <t xml:space="preserve">Retail &amp; drinks cost</t>
  </si>
  <si>
    <t xml:space="preserve">Operating expenses</t>
  </si>
  <si>
    <t xml:space="preserve">Staff payroll</t>
  </si>
  <si>
    <t xml:space="preserve">Marketing</t>
  </si>
  <si>
    <t xml:space="preserve">Rent</t>
  </si>
  <si>
    <t xml:space="preserve">Utilities</t>
  </si>
  <si>
    <t xml:space="preserve">Equipment maintenance &amp; cleaning</t>
  </si>
  <si>
    <t xml:space="preserve">Booking software &amp; payment fees</t>
  </si>
  <si>
    <t xml:space="preserve">Insurance &amp; other G&amp;A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</si>
  <si>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</si>
  <si>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</si>
  <si>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</si>
  <si>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</si>
  <si>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</si>
  <si>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</si>
  <si>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</si>
  <si>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</si>
  <si>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</si>
  <si>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 (fit-out &amp; equipment)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</si>
  <si>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</si>
  <si>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</si>
  <si>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</si>
  <si>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</si>
  <si>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</si>
  <si>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</si>
  <si>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</si>
  <si>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</si>
  <si>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</si>
  <si>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</si>
  <si>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</si>
  <si>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</si>
  <si>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</si>
  <si>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</si>
  <si>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</si>
  <si>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</si>
  <si>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</si>
  <si>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</si>
  <si>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</si>
  <si>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</si>
  <si>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</si>
  <si>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</si>
  <si>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</si>
  <si>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</si>
  <si>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</si>
  <si>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</si>
  <si>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</si>
  <si>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</si>
  <si>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</si>
  <si>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</si>
  <si>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</si>
  <si>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</si>
  <si>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</si>
  <si>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</si>
  <si>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</si>
  <si>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</si>
  <si>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</si>
  <si>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</si>
  <si>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Capital spending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</si>
  <si>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</si>
  <si>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</si>
  <si>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</si>
  <si>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</si>
  <si>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</si>
  <si>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</si>
  <si>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</si>
  <si>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Studio manager — FTE</t>
  </si>
  <si>
    <t xml:space="preserve">Front desk &amp; sales — FTE</t>
  </si>
  <si>
    <t xml:space="preserve">Total FTE</t>
  </si>
  <si>
    <t xml:space="preserve">Payroll cost (salary + taxes &amp; benefits)</t>
  </si>
  <si>
    <t xml:space="preserve">Studio manager — payroll cost</t>
  </si>
  <si>
    <t xml:space="preserve">Front desk &amp; sales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</si>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</sst>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\$#,##0.00;&quot;($&quot;#,##0.00\);\-"/>
    <numFmt numFmtId="171" formatCode="#,##0;\(#,##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393075.459761719</v>
      </c>
      <c r="C8" s="10" t="n">
        <f aca="false">'P&amp;L'!C5</f>
        <v>663933.884151801</v>
      </c>
      <c r="D8" s="10" t="n">
        <f aca="false">'P&amp;L'!D5</f>
        <v>722638.4004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262844.884249407</v>
      </c>
      <c r="C9" s="10" t="n">
        <f aca="false">'P&amp;L'!C7</f>
        <v>504280.122889946</v>
      </c>
      <c r="D9" s="10" t="n">
        <f aca="false">'P&amp;L'!D7</f>
        <v>554018.9544</v>
      </c>
    </row>
    <row r="10" customFormat="false" ht="15" hidden="false" customHeight="false" outlineLevel="0" collapsed="false">
      <c r="A10" s="4" t="s">
        <v>9</v>
      </c>
      <c r="B10" s="10" t="n">
        <f aca="false">'P&amp;L'!B17</f>
        <v>-182978.134141062</v>
      </c>
      <c r="C10" s="10" t="n">
        <f aca="false">'P&amp;L'!C17</f>
        <v>40239.7675238735</v>
      </c>
      <c r="D10" s="10" t="n">
        <f aca="false">'P&amp;L'!D17</f>
        <v>79977.9283840001</v>
      </c>
    </row>
    <row r="11" customFormat="false" ht="15" hidden="false" customHeight="false" outlineLevel="0" collapsed="false">
      <c r="A11" s="11" t="s">
        <v>10</v>
      </c>
      <c r="B11" s="12" t="n">
        <f aca="false">'P&amp;L'!B18</f>
        <v>-0.465503835451804</v>
      </c>
      <c r="C11" s="12" t="n">
        <f aca="false">'P&amp;L'!C18</f>
        <v>0.0606080943967504</v>
      </c>
      <c r="D11" s="12" t="n">
        <f aca="false">'P&amp;L'!D18</f>
        <v>0.110674894026847</v>
      </c>
    </row>
    <row r="12" customFormat="false" ht="15" hidden="false" customHeight="false" outlineLevel="0" collapsed="false">
      <c r="A12" s="11" t="s">
        <v>11</v>
      </c>
      <c r="B12" s="10" t="n">
        <f aca="false">'P&amp;L'!B24</f>
        <v>-229972.181760109</v>
      </c>
      <c r="C12" s="10" t="n">
        <f aca="false">'P&amp;L'!C24</f>
        <v>-5045.9467618408</v>
      </c>
      <c r="D12" s="10" t="n">
        <f aca="false">'P&amp;L'!D24</f>
        <v>36406.4998125715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20106.8835025468</v>
      </c>
      <c r="C13" s="10" t="n">
        <f aca="false">'Balance Sheet'!C5</f>
        <v>29886.4643351928</v>
      </c>
      <c r="D13" s="10" t="n">
        <f aca="false">'Balance Sheet'!D5</f>
        <v>80715.1019334786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130357.142857143</v>
      </c>
      <c r="C14" s="10" t="n">
        <f aca="false">'Balance Sheet'!C11</f>
        <v>108928.571428571</v>
      </c>
      <c r="D14" s="10" t="n">
        <f aca="false">'Balance Sheet'!D11</f>
        <v>87499.9999999999</v>
      </c>
    </row>
    <row r="15" customFormat="false" ht="15" hidden="false" customHeight="false" outlineLevel="0" collapsed="false">
      <c r="A15" s="11" t="s">
        <v>14</v>
      </c>
      <c r="B15" s="13" t="n">
        <f aca="false">INDEX(Headcount!$C$10:$AL$10,12)</f>
        <v>4</v>
      </c>
      <c r="C15" s="13" t="n">
        <f aca="false">INDEX(Headcount!$C$10:$AL$10,24)</f>
        <v>4</v>
      </c>
      <c r="D15" s="13" t="n">
        <f aca="false">INDEX(Headcount!$C$10:$AL$10,36)</f>
        <v>4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IFERROR(MATCH(1,Monthly!$C$82:$AL$82,0),"Not within horizon")</f>
        <v>15</v>
      </c>
    </row>
    <row r="19" customFormat="false" ht="15" hidden="false" customHeight="false" outlineLevel="0" collapsed="false">
      <c r="A19" s="11" t="s">
        <v>17</v>
      </c>
      <c r="B19" s="15" t="n">
        <f aca="false">MIN(Monthly!$C$81:$AL$81)</f>
        <v>7440.36358710485</v>
      </c>
    </row>
    <row r="20" customFormat="false" ht="15" hidden="false" customHeight="false" outlineLevel="0" collapsed="false">
      <c r="A20" s="11" t="s">
        <v>18</v>
      </c>
      <c r="B20" s="14" t="n">
        <f aca="false">MATCH(B19,Monthly!$C$81:$AL$81,0)</f>
        <v>16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4" t="s">
        <v>22</v>
      </c>
      <c r="B27" s="18" t="n">
        <f aca="false">INDEX(Monthly!$C$14:$AL$14,B$25*12)</f>
        <v>355.835858333586</v>
      </c>
      <c r="C27" s="18" t="n">
        <f aca="false">INDEX(Monthly!$C$14:$AL$14,C$25*12)</f>
        <v>450</v>
      </c>
      <c r="D27" s="18" t="n">
        <f aca="false">INDEX(Monthly!$C$14:$AL$14,D$25*12)</f>
        <v>450</v>
      </c>
    </row>
    <row r="28" customFormat="false" ht="15" hidden="false" customHeight="false" outlineLevel="0" collapsed="false">
      <c r="A28" s="11" t="s">
        <v>23</v>
      </c>
      <c r="B28" s="13" t="n">
        <f aca="false">SUMIF(Monthly!$C$5:$AL$5,B$25,Monthly!$C$10:$AL$10)</f>
        <v>410.4</v>
      </c>
      <c r="C28" s="13" t="n">
        <f aca="false">SUMIF(Monthly!$C$5:$AL$5,C$25,Monthly!$C$10:$AL$10)</f>
        <v>439.92</v>
      </c>
      <c r="D28" s="13" t="n">
        <f aca="false">SUMIF(Monthly!$C$5:$AL$5,D$25,Monthly!$C$10:$AL$10)</f>
        <v>471.816</v>
      </c>
    </row>
    <row r="29" customFormat="false" ht="15" hidden="false" customHeight="false" outlineLevel="0" collapsed="false">
      <c r="A29" s="11" t="s">
        <v>24</v>
      </c>
      <c r="B29" s="13" t="n">
        <f aca="false">SUMIF(Monthly!$C$5:$AL$5,B$25,Monthly!$C$12:$AL$12)</f>
        <v>-174.564141666414</v>
      </c>
      <c r="C29" s="13" t="n">
        <f aca="false">SUMIF(Monthly!$C$5:$AL$5,C$25,Monthly!$C$12:$AL$12)</f>
        <v>-301.655993322928</v>
      </c>
      <c r="D29" s="13" t="n">
        <f aca="false">SUMIF(Monthly!$C$5:$AL$5,D$25,Monthly!$C$12:$AL$12)</f>
        <v>-324</v>
      </c>
    </row>
    <row r="30" customFormat="false" ht="15" hidden="false" customHeight="false" outlineLevel="0" collapsed="false">
      <c r="A30" s="11" t="s">
        <v>25</v>
      </c>
      <c r="B30" s="13" t="n">
        <f aca="false">SUMIF(Monthly!$C$5:$AL$5,B$25,Monthly!$C$15:$AL$15)</f>
        <v>0</v>
      </c>
      <c r="C30" s="13" t="n">
        <f aca="false">SUMIF(Monthly!$C$5:$AL$5,C$25,Monthly!$C$15:$AL$15)</f>
        <v>44.0998650106575</v>
      </c>
      <c r="D30" s="13" t="n">
        <f aca="false">SUMIF(Monthly!$C$5:$AL$5,D$25,Monthly!$C$15:$AL$15)</f>
        <v>147.816</v>
      </c>
    </row>
    <row r="31" customFormat="false" ht="15" hidden="false" customHeight="false" outlineLevel="0" collapsed="false">
      <c r="A31" s="11" t="s">
        <v>26</v>
      </c>
      <c r="B31" s="19" t="n">
        <f aca="false">IF(Inputs!$E$8=0,0,B27/Inputs!$E$8)</f>
        <v>0.790746351852413</v>
      </c>
      <c r="C31" s="19" t="n">
        <f aca="false">IF(Inputs!$E$8=0,0,C27/Inputs!$E$8)</f>
        <v>1</v>
      </c>
      <c r="D31" s="19" t="n">
        <f aca="false">IF(Inputs!$E$8=0,0,D27/Inputs!$E$8)</f>
        <v>1</v>
      </c>
    </row>
    <row r="32" customFormat="false" ht="15" hidden="false" customHeight="false" outlineLevel="0" collapsed="false">
      <c r="A32" s="11" t="s">
        <v>27</v>
      </c>
      <c r="B32" s="20" t="n">
        <f aca="false">B27*B33</f>
        <v>35227.749975025</v>
      </c>
      <c r="C32" s="20" t="n">
        <f aca="false">C27*C33</f>
        <v>45886.5</v>
      </c>
      <c r="D32" s="20" t="n">
        <f aca="false">D27*D33</f>
        <v>47263.095</v>
      </c>
    </row>
    <row r="33" customFormat="false" ht="15" hidden="false" customHeight="false" outlineLevel="0" collapsed="false">
      <c r="A33" s="11" t="s">
        <v>28</v>
      </c>
      <c r="B33" s="21" t="n">
        <f aca="false">INDEX(Monthly!$C$19:$AL$19,B$25*12)</f>
        <v>99</v>
      </c>
      <c r="C33" s="21" t="n">
        <f aca="false">INDEX(Monthly!$C$19:$AL$19,C$25*12)</f>
        <v>101.97</v>
      </c>
      <c r="D33" s="21" t="n">
        <f aca="false">INDEX(Monthly!$C$19:$AL$19,D$25*12)</f>
        <v>105.0291</v>
      </c>
    </row>
    <row r="34" customFormat="false" ht="15" hidden="false" customHeight="false" outlineLevel="0" collapsed="false">
      <c r="A34" s="4" t="s">
        <v>7</v>
      </c>
      <c r="B34" s="15" t="n">
        <f aca="false">SUMIF(Monthly!$C$5:$AL$5,B$25,Monthly!$C$24:$AL$24)</f>
        <v>393075.459761719</v>
      </c>
      <c r="C34" s="15" t="n">
        <f aca="false">SUMIF(Monthly!$C$5:$AL$5,C$25,Monthly!$C$24:$AL$24)</f>
        <v>663933.884151801</v>
      </c>
      <c r="D34" s="15" t="n">
        <f aca="false">SUMIF(Monthly!$C$5:$AL$5,D$25,Monthly!$C$24:$AL$24)</f>
        <v>722638.4004</v>
      </c>
    </row>
    <row r="35" customFormat="false" ht="15" hidden="false" customHeight="false" outlineLevel="0" collapsed="false">
      <c r="A35" s="11" t="s">
        <v>29</v>
      </c>
      <c r="B35" s="20" t="n">
        <f aca="false">SUMIF(Monthly!$C$5:$AL$5,B$25,Monthly!$C$20:$AL$20)</f>
        <v>299704.708737096</v>
      </c>
      <c r="C35" s="20" t="n">
        <f aca="false">SUMIF(Monthly!$C$5:$AL$5,C$25,Monthly!$C$20:$AL$20)</f>
        <v>517465.319415178</v>
      </c>
      <c r="D35" s="20" t="n">
        <f aca="false">SUMIF(Monthly!$C$5:$AL$5,D$25,Monthly!$C$20:$AL$20)</f>
        <v>567157.14</v>
      </c>
    </row>
    <row r="36" customFormat="false" ht="15" hidden="false" customHeight="false" outlineLevel="0" collapsed="false">
      <c r="A36" s="11" t="s">
        <v>30</v>
      </c>
      <c r="B36" s="20" t="n">
        <f aca="false">B34-B35</f>
        <v>93370.7510246233</v>
      </c>
      <c r="C36" s="20" t="n">
        <f aca="false">C34-C35</f>
        <v>146468.564736622</v>
      </c>
      <c r="D36" s="20" t="n">
        <f aca="false">D34-D35</f>
        <v>155481.2604</v>
      </c>
    </row>
    <row r="37" customFormat="false" ht="15" hidden="false" customHeight="false" outlineLevel="0" collapsed="false">
      <c r="A37" s="11" t="s">
        <v>31</v>
      </c>
      <c r="B37" s="20" t="n">
        <f aca="false">-SUMIF(Monthly!$C$5:$AL$5,B$25,Monthly!$C$35:$AL$35)</f>
        <v>48000</v>
      </c>
      <c r="C37" s="20" t="n">
        <f aca="false">-SUMIF(Monthly!$C$5:$AL$5,C$25,Monthly!$C$35:$AL$35)</f>
        <v>50400</v>
      </c>
      <c r="D37" s="20" t="n">
        <f aca="false">-SUMIF(Monthly!$C$5:$AL$5,D$25,Monthly!$C$35:$AL$35)</f>
        <v>52920</v>
      </c>
    </row>
    <row r="38" customFormat="false" ht="15" hidden="false" customHeight="false" outlineLevel="0" collapsed="false">
      <c r="A38" s="11" t="s">
        <v>32</v>
      </c>
      <c r="B38" s="13" t="n">
        <f aca="false">SUMIF(Monthly!$C$5:$AL$5,B$25,Monthly!$C$8:$AL$8)</f>
        <v>230.4</v>
      </c>
      <c r="C38" s="13" t="n">
        <f aca="false">SUMIF(Monthly!$C$5:$AL$5,C$25,Monthly!$C$8:$AL$8)</f>
        <v>241.92</v>
      </c>
      <c r="D38" s="13" t="n">
        <f aca="false">SUMIF(Monthly!$C$5:$AL$5,D$25,Monthly!$C$8:$AL$8)</f>
        <v>254.016</v>
      </c>
    </row>
    <row r="39" customFormat="false" ht="15" hidden="false" customHeight="false" outlineLevel="0" collapsed="false">
      <c r="A39" s="11" t="s">
        <v>33</v>
      </c>
      <c r="B39" s="21" t="n">
        <f aca="false">IF(B38=0,0,B37/B38)</f>
        <v>208.333333333333</v>
      </c>
      <c r="C39" s="21" t="n">
        <f aca="false">IF(C38=0,0,C37/C38)</f>
        <v>208.333333333333</v>
      </c>
      <c r="D39" s="21" t="n">
        <f aca="false">IF(D38=0,0,D37/D38)</f>
        <v>208.333333333333</v>
      </c>
    </row>
    <row r="40" customFormat="false" ht="15" hidden="false" customHeight="false" outlineLevel="0" collapsed="false">
      <c r="A40" s="11" t="s">
        <v>8</v>
      </c>
      <c r="B40" s="20" t="n">
        <f aca="false">SUMIF(Monthly!$C$5:$AL$5,B$25,Monthly!$C$31:$AL$31)</f>
        <v>262844.884249407</v>
      </c>
      <c r="C40" s="20" t="n">
        <f aca="false">SUMIF(Monthly!$C$5:$AL$5,C$25,Monthly!$C$31:$AL$31)</f>
        <v>504280.122889946</v>
      </c>
      <c r="D40" s="20" t="n">
        <f aca="false">SUMIF(Monthly!$C$5:$AL$5,D$25,Monthly!$C$31:$AL$31)</f>
        <v>554018.9544</v>
      </c>
    </row>
    <row r="41" customFormat="false" ht="15" hidden="false" customHeight="false" outlineLevel="0" collapsed="false">
      <c r="A41" s="11" t="s">
        <v>34</v>
      </c>
      <c r="B41" s="19" t="n">
        <f aca="false">IF(B34=0,0,B40/B34)</f>
        <v>0.668688104845678</v>
      </c>
      <c r="C41" s="19" t="n">
        <f aca="false">IF(C34=0,0,C40/C34)</f>
        <v>0.759533644730577</v>
      </c>
      <c r="D41" s="19" t="n">
        <f aca="false">IF(D34=0,0,D40/D34)</f>
        <v>0.766661381533746</v>
      </c>
    </row>
    <row r="42" customFormat="false" ht="15" hidden="false" customHeight="false" outlineLevel="0" collapsed="false">
      <c r="A42" s="11" t="s">
        <v>35</v>
      </c>
      <c r="B42" s="19" t="n">
        <f aca="false">Inputs!$E$15</f>
        <v>0.06</v>
      </c>
      <c r="C42" s="19" t="n">
        <f aca="false">Inputs!$E$15</f>
        <v>0.06</v>
      </c>
      <c r="D42" s="19" t="n">
        <f aca="false">Inputs!$E$15</f>
        <v>0.06</v>
      </c>
    </row>
    <row r="43" customFormat="false" ht="15" hidden="false" customHeight="false" outlineLevel="0" collapsed="false">
      <c r="A43" s="11" t="s">
        <v>36</v>
      </c>
      <c r="B43" s="21" t="n">
        <f aca="false">IF(B42=0,0,B33*B41/B42)</f>
        <v>1103.33537299537</v>
      </c>
      <c r="C43" s="21" t="n">
        <f aca="false">IF(C42=0,0,C33*C41/C42)</f>
        <v>1290.82742921962</v>
      </c>
      <c r="D43" s="21" t="n">
        <f aca="false">IF(D42=0,0,D33*D41/D42)</f>
        <v>1342.0292484541</v>
      </c>
    </row>
    <row r="44" customFormat="false" ht="15" hidden="false" customHeight="false" outlineLevel="0" collapsed="false">
      <c r="A44" s="11" t="s">
        <v>9</v>
      </c>
      <c r="B44" s="20" t="n">
        <f aca="false">SUMIF(Monthly!$C$5:$AL$5,B$25,Monthly!$C$42:$AL$42)</f>
        <v>-182978.134141062</v>
      </c>
      <c r="C44" s="20" t="n">
        <f aca="false">SUMIF(Monthly!$C$5:$AL$5,C$25,Monthly!$C$42:$AL$42)</f>
        <v>40239.7675238735</v>
      </c>
      <c r="D44" s="20" t="n">
        <f aca="false">SUMIF(Monthly!$C$5:$AL$5,D$25,Monthly!$C$42:$AL$42)</f>
        <v>79977.9283840001</v>
      </c>
    </row>
    <row r="45" customFormat="false" ht="15" hidden="false" customHeight="false" outlineLevel="0" collapsed="false">
      <c r="A45" s="11" t="s">
        <v>10</v>
      </c>
      <c r="B45" s="19" t="n">
        <f aca="false">IF(B34=0,0,B44/B34)</f>
        <v>-0.465503835451804</v>
      </c>
      <c r="C45" s="19" t="n">
        <f aca="false">IF(C34=0,0,C44/C34)</f>
        <v>0.0606080943967504</v>
      </c>
      <c r="D45" s="19" t="n">
        <f aca="false">IF(D34=0,0,D44/D34)</f>
        <v>0.110674894026847</v>
      </c>
    </row>
    <row r="46" customFormat="false" ht="15" hidden="false" customHeight="false" outlineLevel="0" collapsed="false">
      <c r="A46" s="11" t="s">
        <v>37</v>
      </c>
      <c r="B46" s="21" t="n">
        <f aca="false">IF(Inputs!$E$38=0,0,B34/Inputs!$E$38)</f>
        <v>98.2688649404297</v>
      </c>
      <c r="C46" s="21" t="n">
        <f aca="false">IF(Inputs!$E$38=0,0,C34/Inputs!$E$38)</f>
        <v>165.98347103795</v>
      </c>
      <c r="D46" s="21" t="n">
        <f aca="false">IF(Inputs!$E$38=0,0,D34/Inputs!$E$38)</f>
        <v>180.6596001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38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39</v>
      </c>
    </row>
    <row r="5" customFormat="false" ht="15" hidden="false" customHeight="false" outlineLevel="0" collapsed="false">
      <c r="A5" s="22" t="s">
        <v>40</v>
      </c>
      <c r="B5" s="9" t="s">
        <v>41</v>
      </c>
      <c r="C5" s="9" t="s">
        <v>42</v>
      </c>
      <c r="D5" s="9" t="s">
        <v>43</v>
      </c>
      <c r="E5" s="9" t="s">
        <v>44</v>
      </c>
      <c r="F5" s="22" t="s">
        <v>45</v>
      </c>
      <c r="G5" s="22" t="s">
        <v>46</v>
      </c>
    </row>
    <row r="6" customFormat="false" ht="15" hidden="false" customHeight="false" outlineLevel="0" collapsed="false">
      <c r="A6" s="7" t="s">
        <v>47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48</v>
      </c>
      <c r="B7" s="23" t="n">
        <v>80</v>
      </c>
      <c r="C7" s="23" t="n">
        <v>120</v>
      </c>
      <c r="D7" s="23" t="n">
        <v>160</v>
      </c>
      <c r="E7" s="24" t="n">
        <f aca="false">CHOOSE(Dashboard!$B$4,B7,C7,D7)</f>
        <v>120</v>
      </c>
      <c r="F7" s="25" t="s">
        <v>49</v>
      </c>
      <c r="G7" s="17" t="s">
        <v>50</v>
      </c>
    </row>
    <row r="8" customFormat="false" ht="15" hidden="false" customHeight="false" outlineLevel="0" collapsed="false">
      <c r="A8" s="11" t="s">
        <v>51</v>
      </c>
      <c r="B8" s="23" t="n">
        <v>450</v>
      </c>
      <c r="C8" s="23" t="n">
        <v>450</v>
      </c>
      <c r="D8" s="23" t="n">
        <v>450</v>
      </c>
      <c r="E8" s="24" t="n">
        <f aca="false">CHOOSE(Dashboard!$B$4,B8,C8,D8)</f>
        <v>450</v>
      </c>
      <c r="F8" s="25" t="s">
        <v>49</v>
      </c>
      <c r="G8" s="17"/>
    </row>
    <row r="9" customFormat="false" ht="15" hidden="false" customHeight="false" outlineLevel="0" collapsed="false">
      <c r="A9" s="11" t="s">
        <v>52</v>
      </c>
      <c r="B9" s="26" t="n">
        <v>12</v>
      </c>
      <c r="C9" s="26" t="n">
        <v>15</v>
      </c>
      <c r="D9" s="26" t="n">
        <v>18</v>
      </c>
      <c r="E9" s="18" t="n">
        <f aca="false">CHOOSE(Dashboard!$B$4,B9,C9,D9)</f>
        <v>15</v>
      </c>
      <c r="F9" s="25" t="s">
        <v>49</v>
      </c>
      <c r="G9" s="17" t="s">
        <v>50</v>
      </c>
    </row>
    <row r="10" customFormat="false" ht="15" hidden="false" customHeight="false" outlineLevel="0" collapsed="false">
      <c r="A10" s="11" t="s">
        <v>53</v>
      </c>
      <c r="B10" s="27" t="n">
        <v>0.05</v>
      </c>
      <c r="C10" s="27" t="n">
        <v>0.1</v>
      </c>
      <c r="D10" s="27" t="n">
        <v>0.15</v>
      </c>
      <c r="E10" s="28" t="n">
        <f aca="false">CHOOSE(Dashboard!$B$4,B10,C10,D10)</f>
        <v>0.1</v>
      </c>
      <c r="F10" s="25" t="s">
        <v>54</v>
      </c>
      <c r="G10" s="17" t="s">
        <v>50</v>
      </c>
    </row>
    <row r="11" customFormat="false" ht="15" hidden="false" customHeight="false" outlineLevel="0" collapsed="false">
      <c r="A11" s="11" t="s">
        <v>55</v>
      </c>
      <c r="B11" s="29" t="n">
        <v>4000</v>
      </c>
      <c r="C11" s="29" t="n">
        <v>4000</v>
      </c>
      <c r="D11" s="29" t="n">
        <v>4000</v>
      </c>
      <c r="E11" s="15" t="n">
        <f aca="false">CHOOSE(Dashboard!$B$4,B11,C11,D11)</f>
        <v>4000</v>
      </c>
      <c r="F11" s="25" t="s">
        <v>56</v>
      </c>
      <c r="G11" s="17"/>
    </row>
    <row r="12" customFormat="false" ht="15" hidden="false" customHeight="false" outlineLevel="0" collapsed="false">
      <c r="A12" s="11" t="s">
        <v>57</v>
      </c>
      <c r="B12" s="27" t="n">
        <v>0</v>
      </c>
      <c r="C12" s="27" t="n">
        <v>0.05</v>
      </c>
      <c r="D12" s="27" t="n">
        <v>0.1</v>
      </c>
      <c r="E12" s="28" t="n">
        <f aca="false">CHOOSE(Dashboard!$B$4,B12,C12,D12)</f>
        <v>0.05</v>
      </c>
      <c r="F12" s="25" t="s">
        <v>54</v>
      </c>
      <c r="G12" s="17" t="s">
        <v>50</v>
      </c>
    </row>
    <row r="13" customFormat="false" ht="15" hidden="false" customHeight="false" outlineLevel="0" collapsed="false">
      <c r="A13" s="11" t="s">
        <v>58</v>
      </c>
      <c r="B13" s="30" t="n">
        <v>28</v>
      </c>
      <c r="C13" s="30" t="n">
        <v>25</v>
      </c>
      <c r="D13" s="30" t="n">
        <v>22</v>
      </c>
      <c r="E13" s="31" t="n">
        <f aca="false">CHOOSE(Dashboard!$B$4,B13,C13,D13)</f>
        <v>25</v>
      </c>
      <c r="F13" s="25" t="s">
        <v>56</v>
      </c>
      <c r="G13" s="17" t="s">
        <v>59</v>
      </c>
    </row>
    <row r="14" customFormat="false" ht="15" hidden="false" customHeight="false" outlineLevel="0" collapsed="false">
      <c r="A14" s="11" t="s">
        <v>60</v>
      </c>
      <c r="B14" s="27" t="n">
        <v>0.11</v>
      </c>
      <c r="C14" s="27" t="n">
        <v>0.12</v>
      </c>
      <c r="D14" s="27" t="n">
        <v>0.13</v>
      </c>
      <c r="E14" s="28" t="n">
        <f aca="false">CHOOSE(Dashboard!$B$4,B14,C14,D14)</f>
        <v>0.12</v>
      </c>
      <c r="F14" s="25" t="s">
        <v>54</v>
      </c>
      <c r="G14" s="17" t="s">
        <v>50</v>
      </c>
    </row>
    <row r="15" customFormat="false" ht="15" hidden="false" customHeight="false" outlineLevel="0" collapsed="false">
      <c r="A15" s="11" t="s">
        <v>35</v>
      </c>
      <c r="B15" s="27" t="n">
        <v>0.07</v>
      </c>
      <c r="C15" s="27" t="n">
        <v>0.06</v>
      </c>
      <c r="D15" s="27" t="n">
        <v>0.05</v>
      </c>
      <c r="E15" s="28" t="n">
        <f aca="false">CHOOSE(Dashboard!$B$4,B15,C15,D15)</f>
        <v>0.06</v>
      </c>
      <c r="F15" s="25" t="s">
        <v>54</v>
      </c>
      <c r="G15" s="17" t="s">
        <v>59</v>
      </c>
    </row>
    <row r="17" customFormat="false" ht="15" hidden="false" customHeight="false" outlineLevel="0" collapsed="false">
      <c r="A17" s="7" t="s">
        <v>61</v>
      </c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11" t="s">
        <v>62</v>
      </c>
      <c r="B18" s="30" t="n">
        <v>89</v>
      </c>
      <c r="C18" s="30" t="n">
        <v>99</v>
      </c>
      <c r="D18" s="30" t="n">
        <v>109</v>
      </c>
      <c r="E18" s="31" t="n">
        <f aca="false">CHOOSE(Dashboard!$B$4,B18,C18,D18)</f>
        <v>99</v>
      </c>
      <c r="F18" s="25" t="s">
        <v>56</v>
      </c>
      <c r="G18" s="17" t="s">
        <v>50</v>
      </c>
    </row>
    <row r="19" customFormat="false" ht="15" hidden="false" customHeight="false" outlineLevel="0" collapsed="false">
      <c r="A19" s="11" t="s">
        <v>63</v>
      </c>
      <c r="B19" s="27" t="n">
        <v>0.02</v>
      </c>
      <c r="C19" s="27" t="n">
        <v>0.03</v>
      </c>
      <c r="D19" s="27" t="n">
        <v>0.04</v>
      </c>
      <c r="E19" s="28" t="n">
        <f aca="false">CHOOSE(Dashboard!$B$4,B19,C19,D19)</f>
        <v>0.03</v>
      </c>
      <c r="F19" s="25" t="s">
        <v>54</v>
      </c>
      <c r="G19" s="17" t="s">
        <v>50</v>
      </c>
    </row>
    <row r="20" customFormat="false" ht="15" hidden="false" customHeight="false" outlineLevel="0" collapsed="false">
      <c r="A20" s="11" t="s">
        <v>64</v>
      </c>
      <c r="B20" s="30" t="n">
        <v>49</v>
      </c>
      <c r="C20" s="30" t="n">
        <v>49</v>
      </c>
      <c r="D20" s="30" t="n">
        <v>49</v>
      </c>
      <c r="E20" s="31" t="n">
        <f aca="false">CHOOSE(Dashboard!$B$4,B20,C20,D20)</f>
        <v>49</v>
      </c>
      <c r="F20" s="25" t="s">
        <v>56</v>
      </c>
      <c r="G20" s="17" t="s">
        <v>50</v>
      </c>
    </row>
    <row r="22" customFormat="false" ht="15" hidden="false" customHeight="false" outlineLevel="0" collapsed="false">
      <c r="A22" s="7" t="s">
        <v>65</v>
      </c>
      <c r="B22" s="8"/>
      <c r="C22" s="8"/>
      <c r="D22" s="8"/>
      <c r="E22" s="8"/>
      <c r="F22" s="8"/>
      <c r="G22" s="8"/>
    </row>
    <row r="23" customFormat="false" ht="15" hidden="false" customHeight="false" outlineLevel="0" collapsed="false">
      <c r="A23" s="11" t="s">
        <v>66</v>
      </c>
      <c r="B23" s="27" t="n">
        <v>0.07</v>
      </c>
      <c r="C23" s="27" t="n">
        <v>0.08</v>
      </c>
      <c r="D23" s="27" t="n">
        <v>0.09</v>
      </c>
      <c r="E23" s="28" t="n">
        <f aca="false">CHOOSE(Dashboard!$B$4,B23,C23,D23)</f>
        <v>0.08</v>
      </c>
      <c r="F23" s="25" t="s">
        <v>54</v>
      </c>
      <c r="G23" s="17" t="s">
        <v>50</v>
      </c>
    </row>
    <row r="24" customFormat="false" ht="15" hidden="false" customHeight="false" outlineLevel="0" collapsed="false">
      <c r="A24" s="11" t="s">
        <v>67</v>
      </c>
      <c r="B24" s="26" t="n">
        <v>4</v>
      </c>
      <c r="C24" s="26" t="n">
        <v>4</v>
      </c>
      <c r="D24" s="26" t="n">
        <v>4</v>
      </c>
      <c r="E24" s="18" t="n">
        <f aca="false">CHOOSE(Dashboard!$B$4,B24,C24,D24)</f>
        <v>4</v>
      </c>
      <c r="F24" s="25" t="s">
        <v>49</v>
      </c>
      <c r="G24" s="17" t="s">
        <v>50</v>
      </c>
    </row>
    <row r="25" customFormat="false" ht="15" hidden="false" customHeight="false" outlineLevel="0" collapsed="false">
      <c r="A25" s="11" t="s">
        <v>68</v>
      </c>
      <c r="B25" s="30" t="n">
        <v>55</v>
      </c>
      <c r="C25" s="30" t="n">
        <v>60</v>
      </c>
      <c r="D25" s="30" t="n">
        <v>65</v>
      </c>
      <c r="E25" s="31" t="n">
        <f aca="false">CHOOSE(Dashboard!$B$4,B25,C25,D25)</f>
        <v>60</v>
      </c>
      <c r="F25" s="25" t="s">
        <v>56</v>
      </c>
      <c r="G25" s="17" t="s">
        <v>50</v>
      </c>
    </row>
    <row r="26" customFormat="false" ht="15" hidden="false" customHeight="false" outlineLevel="0" collapsed="false">
      <c r="A26" s="11" t="s">
        <v>69</v>
      </c>
      <c r="B26" s="27" t="n">
        <v>0.55</v>
      </c>
      <c r="C26" s="27" t="n">
        <v>0.5</v>
      </c>
      <c r="D26" s="27" t="n">
        <v>0.45</v>
      </c>
      <c r="E26" s="28" t="n">
        <f aca="false">CHOOSE(Dashboard!$B$4,B26,C26,D26)</f>
        <v>0.5</v>
      </c>
      <c r="F26" s="25" t="s">
        <v>54</v>
      </c>
      <c r="G26" s="17" t="s">
        <v>59</v>
      </c>
    </row>
    <row r="27" customFormat="false" ht="15" hidden="false" customHeight="false" outlineLevel="0" collapsed="false">
      <c r="A27" s="11" t="s">
        <v>70</v>
      </c>
      <c r="B27" s="30" t="n">
        <v>4</v>
      </c>
      <c r="C27" s="30" t="n">
        <v>5</v>
      </c>
      <c r="D27" s="30" t="n">
        <v>6</v>
      </c>
      <c r="E27" s="31" t="n">
        <f aca="false">CHOOSE(Dashboard!$B$4,B27,C27,D27)</f>
        <v>5</v>
      </c>
      <c r="F27" s="25" t="s">
        <v>56</v>
      </c>
      <c r="G27" s="17" t="s">
        <v>50</v>
      </c>
    </row>
    <row r="28" customFormat="false" ht="15" hidden="false" customHeight="false" outlineLevel="0" collapsed="false">
      <c r="A28" s="11" t="s">
        <v>71</v>
      </c>
      <c r="B28" s="27" t="n">
        <v>0.55</v>
      </c>
      <c r="C28" s="27" t="n">
        <v>0.5</v>
      </c>
      <c r="D28" s="27" t="n">
        <v>0.45</v>
      </c>
      <c r="E28" s="28" t="n">
        <f aca="false">CHOOSE(Dashboard!$B$4,B28,C28,D28)</f>
        <v>0.5</v>
      </c>
      <c r="F28" s="25" t="s">
        <v>54</v>
      </c>
      <c r="G28" s="17" t="s">
        <v>59</v>
      </c>
    </row>
    <row r="30" customFormat="false" ht="15" hidden="false" customHeight="false" outlineLevel="0" collapsed="false">
      <c r="A30" s="7" t="s">
        <v>72</v>
      </c>
      <c r="B30" s="8"/>
      <c r="C30" s="8"/>
      <c r="D30" s="8"/>
      <c r="E30" s="8"/>
      <c r="F30" s="8"/>
      <c r="G30" s="8"/>
    </row>
    <row r="31" customFormat="false" ht="15" hidden="false" customHeight="false" outlineLevel="0" collapsed="false">
      <c r="A31" s="11" t="s">
        <v>73</v>
      </c>
      <c r="B31" s="26" t="n">
        <v>40</v>
      </c>
      <c r="C31" s="26" t="n">
        <v>40</v>
      </c>
      <c r="D31" s="26" t="n">
        <v>40</v>
      </c>
      <c r="E31" s="18" t="n">
        <f aca="false">CHOOSE(Dashboard!$B$4,B31,C31,D31)</f>
        <v>40</v>
      </c>
      <c r="F31" s="25" t="s">
        <v>49</v>
      </c>
      <c r="G31" s="17"/>
    </row>
    <row r="32" customFormat="false" ht="15" hidden="false" customHeight="false" outlineLevel="0" collapsed="false">
      <c r="A32" s="11" t="s">
        <v>74</v>
      </c>
      <c r="B32" s="30" t="n">
        <v>50</v>
      </c>
      <c r="C32" s="30" t="n">
        <v>45</v>
      </c>
      <c r="D32" s="30" t="n">
        <v>40</v>
      </c>
      <c r="E32" s="31" t="n">
        <f aca="false">CHOOSE(Dashboard!$B$4,B32,C32,D32)</f>
        <v>45</v>
      </c>
      <c r="F32" s="25" t="s">
        <v>56</v>
      </c>
      <c r="G32" s="17" t="s">
        <v>59</v>
      </c>
    </row>
    <row r="33" customFormat="false" ht="15" hidden="false" customHeight="false" outlineLevel="0" collapsed="false">
      <c r="A33" s="11" t="s">
        <v>75</v>
      </c>
      <c r="B33" s="29" t="n">
        <v>12000</v>
      </c>
      <c r="C33" s="29" t="n">
        <v>12000</v>
      </c>
      <c r="D33" s="29" t="n">
        <v>12000</v>
      </c>
      <c r="E33" s="15" t="n">
        <f aca="false">CHOOSE(Dashboard!$B$4,B33,C33,D33)</f>
        <v>12000</v>
      </c>
      <c r="F33" s="25" t="s">
        <v>56</v>
      </c>
      <c r="G33" s="17"/>
    </row>
    <row r="34" customFormat="false" ht="15" hidden="false" customHeight="false" outlineLevel="0" collapsed="false">
      <c r="A34" s="11" t="s">
        <v>76</v>
      </c>
      <c r="B34" s="29" t="n">
        <v>2200</v>
      </c>
      <c r="C34" s="29" t="n">
        <v>2200</v>
      </c>
      <c r="D34" s="29" t="n">
        <v>2200</v>
      </c>
      <c r="E34" s="15" t="n">
        <f aca="false">CHOOSE(Dashboard!$B$4,B34,C34,D34)</f>
        <v>2200</v>
      </c>
      <c r="F34" s="25" t="s">
        <v>56</v>
      </c>
      <c r="G34" s="17"/>
    </row>
    <row r="35" customFormat="false" ht="15" hidden="false" customHeight="false" outlineLevel="0" collapsed="false">
      <c r="A35" s="11" t="s">
        <v>77</v>
      </c>
      <c r="B35" s="29" t="n">
        <v>1800</v>
      </c>
      <c r="C35" s="29" t="n">
        <v>1800</v>
      </c>
      <c r="D35" s="29" t="n">
        <v>1800</v>
      </c>
      <c r="E35" s="15" t="n">
        <f aca="false">CHOOSE(Dashboard!$B$4,B35,C35,D35)</f>
        <v>1800</v>
      </c>
      <c r="F35" s="25" t="s">
        <v>56</v>
      </c>
      <c r="G35" s="17"/>
    </row>
    <row r="36" customFormat="false" ht="15" hidden="false" customHeight="false" outlineLevel="0" collapsed="false">
      <c r="A36" s="11" t="s">
        <v>78</v>
      </c>
      <c r="B36" s="27" t="n">
        <v>0.045</v>
      </c>
      <c r="C36" s="27" t="n">
        <v>0.04</v>
      </c>
      <c r="D36" s="27" t="n">
        <v>0.035</v>
      </c>
      <c r="E36" s="28" t="n">
        <f aca="false">CHOOSE(Dashboard!$B$4,B36,C36,D36)</f>
        <v>0.04</v>
      </c>
      <c r="F36" s="25" t="s">
        <v>54</v>
      </c>
      <c r="G36" s="17" t="s">
        <v>59</v>
      </c>
    </row>
    <row r="37" customFormat="false" ht="15" hidden="false" customHeight="false" outlineLevel="0" collapsed="false">
      <c r="A37" s="11" t="s">
        <v>79</v>
      </c>
      <c r="B37" s="29" t="n">
        <v>2000</v>
      </c>
      <c r="C37" s="29" t="n">
        <v>2000</v>
      </c>
      <c r="D37" s="29" t="n">
        <v>2000</v>
      </c>
      <c r="E37" s="15" t="n">
        <f aca="false">CHOOSE(Dashboard!$B$4,B37,C37,D37)</f>
        <v>2000</v>
      </c>
      <c r="F37" s="25" t="s">
        <v>56</v>
      </c>
      <c r="G37" s="17"/>
    </row>
    <row r="38" customFormat="false" ht="15" hidden="false" customHeight="false" outlineLevel="0" collapsed="false">
      <c r="A38" s="11" t="s">
        <v>80</v>
      </c>
      <c r="B38" s="23" t="n">
        <v>4000</v>
      </c>
      <c r="C38" s="23" t="n">
        <v>4000</v>
      </c>
      <c r="D38" s="23" t="n">
        <v>4000</v>
      </c>
      <c r="E38" s="24" t="n">
        <f aca="false">CHOOSE(Dashboard!$B$4,B38,C38,D38)</f>
        <v>4000</v>
      </c>
      <c r="F38" s="25" t="s">
        <v>81</v>
      </c>
      <c r="G38" s="17"/>
    </row>
    <row r="39" customFormat="false" ht="15" hidden="false" customHeight="false" outlineLevel="0" collapsed="false">
      <c r="A39" s="11" t="s">
        <v>82</v>
      </c>
      <c r="B39" s="29" t="n">
        <v>250000</v>
      </c>
      <c r="C39" s="29" t="n">
        <v>250000</v>
      </c>
      <c r="D39" s="29" t="n">
        <v>250000</v>
      </c>
      <c r="E39" s="15" t="n">
        <f aca="false">CHOOSE(Dashboard!$B$4,B39,C39,D39)</f>
        <v>250000</v>
      </c>
      <c r="F39" s="25" t="s">
        <v>56</v>
      </c>
      <c r="G39" s="17"/>
    </row>
    <row r="41" customFormat="false" ht="15" hidden="false" customHeight="false" outlineLevel="0" collapsed="false">
      <c r="A41" s="7" t="s">
        <v>83</v>
      </c>
      <c r="B41" s="8"/>
      <c r="C41" s="8"/>
      <c r="D41" s="8"/>
      <c r="E41" s="8"/>
      <c r="F41" s="8"/>
      <c r="G41" s="8"/>
    </row>
    <row r="42" customFormat="false" ht="15" hidden="false" customHeight="false" outlineLevel="0" collapsed="false">
      <c r="A42" s="11" t="s">
        <v>84</v>
      </c>
      <c r="B42" s="26" t="n">
        <v>1</v>
      </c>
      <c r="C42" s="26" t="n">
        <v>1</v>
      </c>
      <c r="D42" s="26" t="n">
        <v>1</v>
      </c>
      <c r="E42" s="18" t="n">
        <f aca="false">CHOOSE(Dashboard!$B$4,B42,C42,D42)</f>
        <v>1</v>
      </c>
      <c r="F42" s="25" t="s">
        <v>85</v>
      </c>
      <c r="G42" s="17" t="s">
        <v>50</v>
      </c>
    </row>
    <row r="43" customFormat="false" ht="15" hidden="false" customHeight="false" outlineLevel="0" collapsed="false">
      <c r="A43" s="11" t="s">
        <v>86</v>
      </c>
      <c r="B43" s="29" t="n">
        <v>55000</v>
      </c>
      <c r="C43" s="29" t="n">
        <v>55000</v>
      </c>
      <c r="D43" s="29" t="n">
        <v>55000</v>
      </c>
      <c r="E43" s="15" t="n">
        <f aca="false">CHOOSE(Dashboard!$B$4,B43,C43,D43)</f>
        <v>55000</v>
      </c>
      <c r="F43" s="25" t="s">
        <v>56</v>
      </c>
      <c r="G43" s="17"/>
    </row>
    <row r="44" customFormat="false" ht="15" hidden="false" customHeight="false" outlineLevel="0" collapsed="false">
      <c r="A44" s="11" t="s">
        <v>87</v>
      </c>
      <c r="B44" s="27" t="n">
        <v>0</v>
      </c>
      <c r="C44" s="27" t="n">
        <v>0</v>
      </c>
      <c r="D44" s="27" t="n">
        <v>0</v>
      </c>
      <c r="E44" s="28" t="n">
        <f aca="false">CHOOSE(Dashboard!$B$4,B44,C44,D44)</f>
        <v>0</v>
      </c>
      <c r="F44" s="25" t="s">
        <v>54</v>
      </c>
      <c r="G44" s="17" t="s">
        <v>50</v>
      </c>
    </row>
    <row r="45" customFormat="false" ht="15" hidden="false" customHeight="false" outlineLevel="0" collapsed="false">
      <c r="A45" s="11" t="s">
        <v>88</v>
      </c>
      <c r="B45" s="23" t="n">
        <v>1</v>
      </c>
      <c r="C45" s="23" t="n">
        <v>1</v>
      </c>
      <c r="D45" s="23" t="n">
        <v>1</v>
      </c>
      <c r="E45" s="24" t="n">
        <f aca="false">CHOOSE(Dashboard!$B$4,B45,C45,D45)</f>
        <v>1</v>
      </c>
      <c r="F45" s="25" t="s">
        <v>89</v>
      </c>
      <c r="G45" s="17"/>
    </row>
    <row r="46" customFormat="false" ht="15" hidden="false" customHeight="false" outlineLevel="0" collapsed="false">
      <c r="A46" s="11" t="s">
        <v>90</v>
      </c>
      <c r="B46" s="26" t="n">
        <v>3</v>
      </c>
      <c r="C46" s="26" t="n">
        <v>3</v>
      </c>
      <c r="D46" s="26" t="n">
        <v>3</v>
      </c>
      <c r="E46" s="18" t="n">
        <f aca="false">CHOOSE(Dashboard!$B$4,B46,C46,D46)</f>
        <v>3</v>
      </c>
      <c r="F46" s="25" t="s">
        <v>85</v>
      </c>
      <c r="G46" s="17" t="s">
        <v>50</v>
      </c>
    </row>
    <row r="47" customFormat="false" ht="15" hidden="false" customHeight="false" outlineLevel="0" collapsed="false">
      <c r="A47" s="11" t="s">
        <v>91</v>
      </c>
      <c r="B47" s="29" t="n">
        <v>32000</v>
      </c>
      <c r="C47" s="29" t="n">
        <v>32000</v>
      </c>
      <c r="D47" s="29" t="n">
        <v>32000</v>
      </c>
      <c r="E47" s="15" t="n">
        <f aca="false">CHOOSE(Dashboard!$B$4,B47,C47,D47)</f>
        <v>32000</v>
      </c>
      <c r="F47" s="25" t="s">
        <v>56</v>
      </c>
      <c r="G47" s="17"/>
    </row>
    <row r="48" customFormat="false" ht="15" hidden="false" customHeight="false" outlineLevel="0" collapsed="false">
      <c r="A48" s="11" t="s">
        <v>92</v>
      </c>
      <c r="B48" s="27" t="n">
        <v>0</v>
      </c>
      <c r="C48" s="27" t="n">
        <v>0</v>
      </c>
      <c r="D48" s="27" t="n">
        <v>0</v>
      </c>
      <c r="E48" s="28" t="n">
        <f aca="false">CHOOSE(Dashboard!$B$4,B48,C48,D48)</f>
        <v>0</v>
      </c>
      <c r="F48" s="25" t="s">
        <v>54</v>
      </c>
      <c r="G48" s="17" t="s">
        <v>50</v>
      </c>
    </row>
    <row r="49" customFormat="false" ht="15" hidden="false" customHeight="false" outlineLevel="0" collapsed="false">
      <c r="A49" s="11" t="s">
        <v>93</v>
      </c>
      <c r="B49" s="23" t="n">
        <v>1</v>
      </c>
      <c r="C49" s="23" t="n">
        <v>1</v>
      </c>
      <c r="D49" s="23" t="n">
        <v>1</v>
      </c>
      <c r="E49" s="24" t="n">
        <f aca="false">CHOOSE(Dashboard!$B$4,B49,C49,D49)</f>
        <v>1</v>
      </c>
      <c r="F49" s="25" t="s">
        <v>89</v>
      </c>
      <c r="G49" s="17"/>
    </row>
    <row r="50" customFormat="false" ht="15" hidden="false" customHeight="false" outlineLevel="0" collapsed="false">
      <c r="A50" s="11" t="s">
        <v>94</v>
      </c>
      <c r="B50" s="27" t="n">
        <v>0.1</v>
      </c>
      <c r="C50" s="27" t="n">
        <v>0.1</v>
      </c>
      <c r="D50" s="27" t="n">
        <v>0.1</v>
      </c>
      <c r="E50" s="28" t="n">
        <f aca="false">CHOOSE(Dashboard!$B$4,B50,C50,D50)</f>
        <v>0.1</v>
      </c>
      <c r="F50" s="25" t="s">
        <v>54</v>
      </c>
      <c r="G50" s="17"/>
    </row>
    <row r="51" customFormat="false" ht="15" hidden="false" customHeight="false" outlineLevel="0" collapsed="false">
      <c r="A51" s="11" t="s">
        <v>95</v>
      </c>
      <c r="B51" s="27" t="n">
        <v>0.03</v>
      </c>
      <c r="C51" s="27" t="n">
        <v>0.03</v>
      </c>
      <c r="D51" s="27" t="n">
        <v>0.03</v>
      </c>
      <c r="E51" s="28" t="n">
        <f aca="false">CHOOSE(Dashboard!$B$4,B51,C51,D51)</f>
        <v>0.03</v>
      </c>
      <c r="F51" s="25" t="s">
        <v>54</v>
      </c>
      <c r="G51" s="17"/>
    </row>
    <row r="53" customFormat="false" ht="15" hidden="false" customHeight="false" outlineLevel="0" collapsed="false">
      <c r="A53" s="7" t="s">
        <v>96</v>
      </c>
      <c r="B53" s="8"/>
      <c r="C53" s="8"/>
      <c r="D53" s="8"/>
      <c r="E53" s="8"/>
      <c r="F53" s="8"/>
      <c r="G53" s="8"/>
    </row>
    <row r="54" customFormat="false" ht="15" hidden="false" customHeight="false" outlineLevel="0" collapsed="false">
      <c r="A54" s="11" t="s">
        <v>97</v>
      </c>
      <c r="B54" s="29" t="n">
        <v>330000</v>
      </c>
      <c r="C54" s="29" t="n">
        <v>330000</v>
      </c>
      <c r="D54" s="29" t="n">
        <v>330000</v>
      </c>
      <c r="E54" s="15" t="n">
        <f aca="false">CHOOSE(Dashboard!$B$4,B54,C54,D54)</f>
        <v>330000</v>
      </c>
      <c r="F54" s="25" t="s">
        <v>56</v>
      </c>
      <c r="G54" s="17"/>
    </row>
    <row r="55" customFormat="false" ht="15" hidden="false" customHeight="false" outlineLevel="0" collapsed="false">
      <c r="A55" s="11" t="s">
        <v>98</v>
      </c>
      <c r="B55" s="29" t="n">
        <v>150000</v>
      </c>
      <c r="C55" s="29" t="n">
        <v>150000</v>
      </c>
      <c r="D55" s="29" t="n">
        <v>150000</v>
      </c>
      <c r="E55" s="15" t="n">
        <f aca="false">CHOOSE(Dashboard!$B$4,B55,C55,D55)</f>
        <v>150000</v>
      </c>
      <c r="F55" s="25" t="s">
        <v>56</v>
      </c>
      <c r="G55" s="17"/>
    </row>
    <row r="56" customFormat="false" ht="15" hidden="false" customHeight="false" outlineLevel="0" collapsed="false">
      <c r="A56" s="11" t="s">
        <v>99</v>
      </c>
      <c r="B56" s="27" t="n">
        <v>0.08</v>
      </c>
      <c r="C56" s="27" t="n">
        <v>0.08</v>
      </c>
      <c r="D56" s="27" t="n">
        <v>0.08</v>
      </c>
      <c r="E56" s="28" t="n">
        <f aca="false">CHOOSE(Dashboard!$B$4,B56,C56,D56)</f>
        <v>0.08</v>
      </c>
      <c r="F56" s="25" t="s">
        <v>54</v>
      </c>
      <c r="G56" s="17"/>
    </row>
    <row r="57" customFormat="false" ht="15" hidden="false" customHeight="false" outlineLevel="0" collapsed="false">
      <c r="A57" s="11" t="s">
        <v>100</v>
      </c>
      <c r="B57" s="23" t="n">
        <v>7</v>
      </c>
      <c r="C57" s="23" t="n">
        <v>7</v>
      </c>
      <c r="D57" s="23" t="n">
        <v>7</v>
      </c>
      <c r="E57" s="24" t="n">
        <f aca="false">CHOOSE(Dashboard!$B$4,B57,C57,D57)</f>
        <v>7</v>
      </c>
      <c r="F57" s="25" t="s">
        <v>101</v>
      </c>
      <c r="G57" s="17"/>
    </row>
    <row r="59" customFormat="false" ht="15" hidden="false" customHeight="false" outlineLevel="0" collapsed="false">
      <c r="A59" s="7" t="s">
        <v>102</v>
      </c>
      <c r="B59" s="8"/>
      <c r="C59" s="8"/>
      <c r="D59" s="8"/>
      <c r="E59" s="8"/>
      <c r="F59" s="8"/>
      <c r="G59" s="8"/>
    </row>
    <row r="60" customFormat="false" ht="15" hidden="false" customHeight="false" outlineLevel="0" collapsed="false">
      <c r="A60" s="11" t="s">
        <v>103</v>
      </c>
      <c r="B60" s="23" t="n">
        <v>0</v>
      </c>
      <c r="C60" s="23" t="n">
        <v>0</v>
      </c>
      <c r="D60" s="23" t="n">
        <v>0</v>
      </c>
      <c r="E60" s="24" t="n">
        <f aca="false">CHOOSE(Dashboard!$B$4,B60,C60,D60)</f>
        <v>0</v>
      </c>
      <c r="F60" s="25" t="s">
        <v>104</v>
      </c>
      <c r="G60" s="17"/>
    </row>
    <row r="61" customFormat="false" ht="15" hidden="false" customHeight="false" outlineLevel="0" collapsed="false">
      <c r="A61" s="11" t="s">
        <v>105</v>
      </c>
      <c r="B61" s="23" t="n">
        <v>10</v>
      </c>
      <c r="C61" s="23" t="n">
        <v>10</v>
      </c>
      <c r="D61" s="23" t="n">
        <v>10</v>
      </c>
      <c r="E61" s="24" t="n">
        <f aca="false">CHOOSE(Dashboard!$B$4,B61,C61,D61)</f>
        <v>10</v>
      </c>
      <c r="F61" s="25" t="s">
        <v>104</v>
      </c>
      <c r="G61" s="17"/>
    </row>
    <row r="62" customFormat="false" ht="15" hidden="false" customHeight="false" outlineLevel="0" collapsed="false">
      <c r="A62" s="11" t="s">
        <v>106</v>
      </c>
      <c r="B62" s="23" t="n">
        <v>20</v>
      </c>
      <c r="C62" s="23" t="n">
        <v>20</v>
      </c>
      <c r="D62" s="23" t="n">
        <v>20</v>
      </c>
      <c r="E62" s="24" t="n">
        <f aca="false">CHOOSE(Dashboard!$B$4,B62,C62,D62)</f>
        <v>20</v>
      </c>
      <c r="F62" s="25" t="s">
        <v>104</v>
      </c>
      <c r="G62" s="17"/>
    </row>
    <row r="64" customFormat="false" ht="15" hidden="false" customHeight="false" outlineLevel="0" collapsed="false">
      <c r="A64" s="7" t="s">
        <v>107</v>
      </c>
      <c r="B64" s="8"/>
      <c r="C64" s="8"/>
      <c r="D64" s="8"/>
      <c r="E64" s="8"/>
      <c r="F64" s="8"/>
      <c r="G64" s="8"/>
    </row>
    <row r="65" customFormat="false" ht="15" hidden="false" customHeight="false" outlineLevel="0" collapsed="false">
      <c r="A65" s="11" t="s">
        <v>108</v>
      </c>
      <c r="B65" s="23" t="n">
        <v>7</v>
      </c>
      <c r="C65" s="23" t="n">
        <v>7</v>
      </c>
      <c r="D65" s="23" t="n">
        <v>7</v>
      </c>
      <c r="E65" s="24" t="n">
        <f aca="false">CHOOSE(Dashboard!$B$4,B65,C65,D65)</f>
        <v>7</v>
      </c>
      <c r="F65" s="25" t="s">
        <v>101</v>
      </c>
      <c r="G65" s="17"/>
    </row>
    <row r="66" customFormat="false" ht="15" hidden="false" customHeight="false" outlineLevel="0" collapsed="false">
      <c r="A66" s="11" t="s">
        <v>109</v>
      </c>
      <c r="B66" s="27" t="n">
        <v>0.21</v>
      </c>
      <c r="C66" s="27" t="n">
        <v>0.21</v>
      </c>
      <c r="D66" s="27" t="n">
        <v>0.21</v>
      </c>
      <c r="E66" s="28" t="n">
        <f aca="false">CHOOSE(Dashboard!$B$4,B66,C66,D66)</f>
        <v>0.21</v>
      </c>
      <c r="F66" s="25" t="s">
        <v>54</v>
      </c>
      <c r="G66" s="17"/>
    </row>
    <row r="68" customFormat="false" ht="15" hidden="false" customHeight="false" outlineLevel="0" collapsed="false">
      <c r="A68" s="3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112</v>
      </c>
    </row>
    <row r="3" customFormat="false" ht="15" hidden="false" customHeight="false" outlineLevel="0" collapsed="false">
      <c r="A3" s="4" t="s">
        <v>113</v>
      </c>
      <c r="C3" s="9" t="s">
        <v>114</v>
      </c>
      <c r="D3" s="9" t="s">
        <v>115</v>
      </c>
      <c r="E3" s="9" t="s">
        <v>116</v>
      </c>
      <c r="F3" s="9" t="s">
        <v>117</v>
      </c>
      <c r="G3" s="9" t="s">
        <v>118</v>
      </c>
      <c r="H3" s="9" t="s">
        <v>119</v>
      </c>
      <c r="I3" s="9" t="s">
        <v>120</v>
      </c>
      <c r="J3" s="9" t="s">
        <v>121</v>
      </c>
      <c r="K3" s="9" t="s">
        <v>122</v>
      </c>
      <c r="L3" s="9" t="s">
        <v>123</v>
      </c>
      <c r="M3" s="9" t="s">
        <v>124</v>
      </c>
      <c r="N3" s="9" t="s">
        <v>125</v>
      </c>
      <c r="O3" s="9" t="s">
        <v>126</v>
      </c>
      <c r="P3" s="9" t="s">
        <v>127</v>
      </c>
      <c r="Q3" s="9" t="s">
        <v>128</v>
      </c>
      <c r="R3" s="9" t="s">
        <v>129</v>
      </c>
      <c r="S3" s="9" t="s">
        <v>130</v>
      </c>
      <c r="T3" s="9" t="s">
        <v>131</v>
      </c>
      <c r="U3" s="9" t="s">
        <v>132</v>
      </c>
      <c r="V3" s="9" t="s">
        <v>133</v>
      </c>
      <c r="W3" s="9" t="s">
        <v>134</v>
      </c>
      <c r="X3" s="9" t="s">
        <v>135</v>
      </c>
      <c r="Y3" s="9" t="s">
        <v>136</v>
      </c>
      <c r="Z3" s="9" t="s">
        <v>137</v>
      </c>
      <c r="AA3" s="9" t="s">
        <v>138</v>
      </c>
      <c r="AB3" s="9" t="s">
        <v>139</v>
      </c>
      <c r="AC3" s="9" t="s">
        <v>140</v>
      </c>
      <c r="AD3" s="9" t="s">
        <v>141</v>
      </c>
      <c r="AE3" s="9" t="s">
        <v>142</v>
      </c>
      <c r="AF3" s="9" t="s">
        <v>143</v>
      </c>
      <c r="AG3" s="9" t="s">
        <v>144</v>
      </c>
      <c r="AH3" s="9" t="s">
        <v>145</v>
      </c>
      <c r="AI3" s="9" t="s">
        <v>146</v>
      </c>
      <c r="AJ3" s="9" t="s">
        <v>147</v>
      </c>
      <c r="AK3" s="9" t="s">
        <v>148</v>
      </c>
      <c r="AL3" s="9" t="s">
        <v>149</v>
      </c>
    </row>
    <row r="4" customFormat="false" ht="15" hidden="false" customHeight="false" outlineLevel="0" collapsed="false">
      <c r="A4" s="17" t="s">
        <v>150</v>
      </c>
      <c r="C4" s="32" t="n">
        <v>1</v>
      </c>
      <c r="D4" s="32" t="n">
        <v>2</v>
      </c>
      <c r="E4" s="32" t="n">
        <v>3</v>
      </c>
      <c r="F4" s="32" t="n">
        <v>4</v>
      </c>
      <c r="G4" s="32" t="n">
        <v>5</v>
      </c>
      <c r="H4" s="32" t="n">
        <v>6</v>
      </c>
      <c r="I4" s="32" t="n">
        <v>7</v>
      </c>
      <c r="J4" s="32" t="n">
        <v>8</v>
      </c>
      <c r="K4" s="32" t="n">
        <v>9</v>
      </c>
      <c r="L4" s="32" t="n">
        <v>10</v>
      </c>
      <c r="M4" s="32" t="n">
        <v>11</v>
      </c>
      <c r="N4" s="32" t="n">
        <v>12</v>
      </c>
      <c r="O4" s="32" t="n">
        <v>13</v>
      </c>
      <c r="P4" s="32" t="n">
        <v>14</v>
      </c>
      <c r="Q4" s="32" t="n">
        <v>15</v>
      </c>
      <c r="R4" s="32" t="n">
        <v>16</v>
      </c>
      <c r="S4" s="32" t="n">
        <v>17</v>
      </c>
      <c r="T4" s="32" t="n">
        <v>18</v>
      </c>
      <c r="U4" s="32" t="n">
        <v>19</v>
      </c>
      <c r="V4" s="32" t="n">
        <v>20</v>
      </c>
      <c r="W4" s="32" t="n">
        <v>21</v>
      </c>
      <c r="X4" s="32" t="n">
        <v>22</v>
      </c>
      <c r="Y4" s="32" t="n">
        <v>23</v>
      </c>
      <c r="Z4" s="32" t="n">
        <v>24</v>
      </c>
      <c r="AA4" s="32" t="n">
        <v>25</v>
      </c>
      <c r="AB4" s="32" t="n">
        <v>26</v>
      </c>
      <c r="AC4" s="32" t="n">
        <v>27</v>
      </c>
      <c r="AD4" s="32" t="n">
        <v>28</v>
      </c>
      <c r="AE4" s="32" t="n">
        <v>29</v>
      </c>
      <c r="AF4" s="32" t="n">
        <v>30</v>
      </c>
      <c r="AG4" s="32" t="n">
        <v>31</v>
      </c>
      <c r="AH4" s="32" t="n">
        <v>32</v>
      </c>
      <c r="AI4" s="32" t="n">
        <v>33</v>
      </c>
      <c r="AJ4" s="32" t="n">
        <v>34</v>
      </c>
      <c r="AK4" s="32" t="n">
        <v>35</v>
      </c>
      <c r="AL4" s="32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47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32</v>
      </c>
      <c r="C8" s="13" t="n">
        <f aca="false">-C35/MAX(1,Inputs!$E$13)*Inputs!$E$14</f>
        <v>19.2</v>
      </c>
      <c r="D8" s="13" t="n">
        <f aca="false">-D35/MAX(1,Inputs!$E$13)*Inputs!$E$14</f>
        <v>19.2</v>
      </c>
      <c r="E8" s="13" t="n">
        <f aca="false">-E35/MAX(1,Inputs!$E$13)*Inputs!$E$14</f>
        <v>19.2</v>
      </c>
      <c r="F8" s="13" t="n">
        <f aca="false">-F35/MAX(1,Inputs!$E$13)*Inputs!$E$14</f>
        <v>19.2</v>
      </c>
      <c r="G8" s="13" t="n">
        <f aca="false">-G35/MAX(1,Inputs!$E$13)*Inputs!$E$14</f>
        <v>19.2</v>
      </c>
      <c r="H8" s="13" t="n">
        <f aca="false">-H35/MAX(1,Inputs!$E$13)*Inputs!$E$14</f>
        <v>19.2</v>
      </c>
      <c r="I8" s="13" t="n">
        <f aca="false">-I35/MAX(1,Inputs!$E$13)*Inputs!$E$14</f>
        <v>19.2</v>
      </c>
      <c r="J8" s="13" t="n">
        <f aca="false">-J35/MAX(1,Inputs!$E$13)*Inputs!$E$14</f>
        <v>19.2</v>
      </c>
      <c r="K8" s="13" t="n">
        <f aca="false">-K35/MAX(1,Inputs!$E$13)*Inputs!$E$14</f>
        <v>19.2</v>
      </c>
      <c r="L8" s="13" t="n">
        <f aca="false">-L35/MAX(1,Inputs!$E$13)*Inputs!$E$14</f>
        <v>19.2</v>
      </c>
      <c r="M8" s="13" t="n">
        <f aca="false">-M35/MAX(1,Inputs!$E$13)*Inputs!$E$14</f>
        <v>19.2</v>
      </c>
      <c r="N8" s="13" t="n">
        <f aca="false">-N35/MAX(1,Inputs!$E$13)*Inputs!$E$14</f>
        <v>19.2</v>
      </c>
      <c r="O8" s="13" t="n">
        <f aca="false">-O35/MAX(1,Inputs!$E$13)*Inputs!$E$14</f>
        <v>20.16</v>
      </c>
      <c r="P8" s="13" t="n">
        <f aca="false">-P35/MAX(1,Inputs!$E$13)*Inputs!$E$14</f>
        <v>20.16</v>
      </c>
      <c r="Q8" s="13" t="n">
        <f aca="false">-Q35/MAX(1,Inputs!$E$13)*Inputs!$E$14</f>
        <v>20.16</v>
      </c>
      <c r="R8" s="13" t="n">
        <f aca="false">-R35/MAX(1,Inputs!$E$13)*Inputs!$E$14</f>
        <v>20.16</v>
      </c>
      <c r="S8" s="13" t="n">
        <f aca="false">-S35/MAX(1,Inputs!$E$13)*Inputs!$E$14</f>
        <v>20.16</v>
      </c>
      <c r="T8" s="13" t="n">
        <f aca="false">-T35/MAX(1,Inputs!$E$13)*Inputs!$E$14</f>
        <v>20.16</v>
      </c>
      <c r="U8" s="13" t="n">
        <f aca="false">-U35/MAX(1,Inputs!$E$13)*Inputs!$E$14</f>
        <v>20.16</v>
      </c>
      <c r="V8" s="13" t="n">
        <f aca="false">-V35/MAX(1,Inputs!$E$13)*Inputs!$E$14</f>
        <v>20.16</v>
      </c>
      <c r="W8" s="13" t="n">
        <f aca="false">-W35/MAX(1,Inputs!$E$13)*Inputs!$E$14</f>
        <v>20.16</v>
      </c>
      <c r="X8" s="13" t="n">
        <f aca="false">-X35/MAX(1,Inputs!$E$13)*Inputs!$E$14</f>
        <v>20.16</v>
      </c>
      <c r="Y8" s="13" t="n">
        <f aca="false">-Y35/MAX(1,Inputs!$E$13)*Inputs!$E$14</f>
        <v>20.16</v>
      </c>
      <c r="Z8" s="13" t="n">
        <f aca="false">-Z35/MAX(1,Inputs!$E$13)*Inputs!$E$14</f>
        <v>20.16</v>
      </c>
      <c r="AA8" s="13" t="n">
        <f aca="false">-AA35/MAX(1,Inputs!$E$13)*Inputs!$E$14</f>
        <v>21.168</v>
      </c>
      <c r="AB8" s="13" t="n">
        <f aca="false">-AB35/MAX(1,Inputs!$E$13)*Inputs!$E$14</f>
        <v>21.168</v>
      </c>
      <c r="AC8" s="13" t="n">
        <f aca="false">-AC35/MAX(1,Inputs!$E$13)*Inputs!$E$14</f>
        <v>21.168</v>
      </c>
      <c r="AD8" s="13" t="n">
        <f aca="false">-AD35/MAX(1,Inputs!$E$13)*Inputs!$E$14</f>
        <v>21.168</v>
      </c>
      <c r="AE8" s="13" t="n">
        <f aca="false">-AE35/MAX(1,Inputs!$E$13)*Inputs!$E$14</f>
        <v>21.168</v>
      </c>
      <c r="AF8" s="13" t="n">
        <f aca="false">-AF35/MAX(1,Inputs!$E$13)*Inputs!$E$14</f>
        <v>21.168</v>
      </c>
      <c r="AG8" s="13" t="n">
        <f aca="false">-AG35/MAX(1,Inputs!$E$13)*Inputs!$E$14</f>
        <v>21.168</v>
      </c>
      <c r="AH8" s="13" t="n">
        <f aca="false">-AH35/MAX(1,Inputs!$E$13)*Inputs!$E$14</f>
        <v>21.168</v>
      </c>
      <c r="AI8" s="13" t="n">
        <f aca="false">-AI35/MAX(1,Inputs!$E$13)*Inputs!$E$14</f>
        <v>21.168</v>
      </c>
      <c r="AJ8" s="13" t="n">
        <f aca="false">-AJ35/MAX(1,Inputs!$E$13)*Inputs!$E$14</f>
        <v>21.168</v>
      </c>
      <c r="AK8" s="13" t="n">
        <f aca="false">-AK35/MAX(1,Inputs!$E$13)*Inputs!$E$14</f>
        <v>21.168</v>
      </c>
      <c r="AL8" s="13" t="n">
        <f aca="false">-AL35/MAX(1,Inputs!$E$13)*Inputs!$E$14</f>
        <v>21.168</v>
      </c>
    </row>
    <row r="9" customFormat="false" ht="15" hidden="false" customHeight="false" outlineLevel="0" collapsed="false">
      <c r="A9" s="11" t="s">
        <v>151</v>
      </c>
      <c r="C9" s="13" t="n">
        <f aca="false">Inputs!$E$9*(1+Inputs!$E$10)^(C$5-1)*1</f>
        <v>15</v>
      </c>
      <c r="D9" s="13" t="n">
        <f aca="false">Inputs!$E$9*(1+Inputs!$E$10)^(D$5-1)*1</f>
        <v>15</v>
      </c>
      <c r="E9" s="13" t="n">
        <f aca="false">Inputs!$E$9*(1+Inputs!$E$10)^(E$5-1)*1</f>
        <v>15</v>
      </c>
      <c r="F9" s="13" t="n">
        <f aca="false">Inputs!$E$9*(1+Inputs!$E$10)^(F$5-1)*1</f>
        <v>15</v>
      </c>
      <c r="G9" s="13" t="n">
        <f aca="false">Inputs!$E$9*(1+Inputs!$E$10)^(G$5-1)*1</f>
        <v>15</v>
      </c>
      <c r="H9" s="13" t="n">
        <f aca="false">Inputs!$E$9*(1+Inputs!$E$10)^(H$5-1)*1</f>
        <v>15</v>
      </c>
      <c r="I9" s="13" t="n">
        <f aca="false">Inputs!$E$9*(1+Inputs!$E$10)^(I$5-1)*1</f>
        <v>15</v>
      </c>
      <c r="J9" s="13" t="n">
        <f aca="false">Inputs!$E$9*(1+Inputs!$E$10)^(J$5-1)*1</f>
        <v>15</v>
      </c>
      <c r="K9" s="13" t="n">
        <f aca="false">Inputs!$E$9*(1+Inputs!$E$10)^(K$5-1)*1</f>
        <v>15</v>
      </c>
      <c r="L9" s="13" t="n">
        <f aca="false">Inputs!$E$9*(1+Inputs!$E$10)^(L$5-1)*1</f>
        <v>15</v>
      </c>
      <c r="M9" s="13" t="n">
        <f aca="false">Inputs!$E$9*(1+Inputs!$E$10)^(M$5-1)*1</f>
        <v>15</v>
      </c>
      <c r="N9" s="13" t="n">
        <f aca="false">Inputs!$E$9*(1+Inputs!$E$10)^(N$5-1)*1</f>
        <v>15</v>
      </c>
      <c r="O9" s="13" t="n">
        <f aca="false">Inputs!$E$9*(1+Inputs!$E$10)^(O$5-1)*1</f>
        <v>16.5</v>
      </c>
      <c r="P9" s="13" t="n">
        <f aca="false">Inputs!$E$9*(1+Inputs!$E$10)^(P$5-1)*1</f>
        <v>16.5</v>
      </c>
      <c r="Q9" s="13" t="n">
        <f aca="false">Inputs!$E$9*(1+Inputs!$E$10)^(Q$5-1)*1</f>
        <v>16.5</v>
      </c>
      <c r="R9" s="13" t="n">
        <f aca="false">Inputs!$E$9*(1+Inputs!$E$10)^(R$5-1)*1</f>
        <v>16.5</v>
      </c>
      <c r="S9" s="13" t="n">
        <f aca="false">Inputs!$E$9*(1+Inputs!$E$10)^(S$5-1)*1</f>
        <v>16.5</v>
      </c>
      <c r="T9" s="13" t="n">
        <f aca="false">Inputs!$E$9*(1+Inputs!$E$10)^(T$5-1)*1</f>
        <v>16.5</v>
      </c>
      <c r="U9" s="13" t="n">
        <f aca="false">Inputs!$E$9*(1+Inputs!$E$10)^(U$5-1)*1</f>
        <v>16.5</v>
      </c>
      <c r="V9" s="13" t="n">
        <f aca="false">Inputs!$E$9*(1+Inputs!$E$10)^(V$5-1)*1</f>
        <v>16.5</v>
      </c>
      <c r="W9" s="13" t="n">
        <f aca="false">Inputs!$E$9*(1+Inputs!$E$10)^(W$5-1)*1</f>
        <v>16.5</v>
      </c>
      <c r="X9" s="13" t="n">
        <f aca="false">Inputs!$E$9*(1+Inputs!$E$10)^(X$5-1)*1</f>
        <v>16.5</v>
      </c>
      <c r="Y9" s="13" t="n">
        <f aca="false">Inputs!$E$9*(1+Inputs!$E$10)^(Y$5-1)*1</f>
        <v>16.5</v>
      </c>
      <c r="Z9" s="13" t="n">
        <f aca="false">Inputs!$E$9*(1+Inputs!$E$10)^(Z$5-1)*1</f>
        <v>16.5</v>
      </c>
      <c r="AA9" s="13" t="n">
        <f aca="false">Inputs!$E$9*(1+Inputs!$E$10)^(AA$5-1)*1</f>
        <v>18.15</v>
      </c>
      <c r="AB9" s="13" t="n">
        <f aca="false">Inputs!$E$9*(1+Inputs!$E$10)^(AB$5-1)*1</f>
        <v>18.15</v>
      </c>
      <c r="AC9" s="13" t="n">
        <f aca="false">Inputs!$E$9*(1+Inputs!$E$10)^(AC$5-1)*1</f>
        <v>18.15</v>
      </c>
      <c r="AD9" s="13" t="n">
        <f aca="false">Inputs!$E$9*(1+Inputs!$E$10)^(AD$5-1)*1</f>
        <v>18.15</v>
      </c>
      <c r="AE9" s="13" t="n">
        <f aca="false">Inputs!$E$9*(1+Inputs!$E$10)^(AE$5-1)*1</f>
        <v>18.15</v>
      </c>
      <c r="AF9" s="13" t="n">
        <f aca="false">Inputs!$E$9*(1+Inputs!$E$10)^(AF$5-1)*1</f>
        <v>18.15</v>
      </c>
      <c r="AG9" s="13" t="n">
        <f aca="false">Inputs!$E$9*(1+Inputs!$E$10)^(AG$5-1)*1</f>
        <v>18.15</v>
      </c>
      <c r="AH9" s="13" t="n">
        <f aca="false">Inputs!$E$9*(1+Inputs!$E$10)^(AH$5-1)*1</f>
        <v>18.15</v>
      </c>
      <c r="AI9" s="13" t="n">
        <f aca="false">Inputs!$E$9*(1+Inputs!$E$10)^(AI$5-1)*1</f>
        <v>18.15</v>
      </c>
      <c r="AJ9" s="13" t="n">
        <f aca="false">Inputs!$E$9*(1+Inputs!$E$10)^(AJ$5-1)*1</f>
        <v>18.15</v>
      </c>
      <c r="AK9" s="13" t="n">
        <f aca="false">Inputs!$E$9*(1+Inputs!$E$10)^(AK$5-1)*1</f>
        <v>18.15</v>
      </c>
      <c r="AL9" s="13" t="n">
        <f aca="false">Inputs!$E$9*(1+Inputs!$E$10)^(AL$5-1)*1</f>
        <v>18.15</v>
      </c>
    </row>
    <row r="10" customFormat="false" ht="15" hidden="false" customHeight="false" outlineLevel="0" collapsed="false">
      <c r="A10" s="4" t="s">
        <v>152</v>
      </c>
      <c r="C10" s="18" t="n">
        <f aca="false">C8+C9</f>
        <v>34.2</v>
      </c>
      <c r="D10" s="18" t="n">
        <f aca="false">D8+D9</f>
        <v>34.2</v>
      </c>
      <c r="E10" s="18" t="n">
        <f aca="false">E8+E9</f>
        <v>34.2</v>
      </c>
      <c r="F10" s="18" t="n">
        <f aca="false">F8+F9</f>
        <v>34.2</v>
      </c>
      <c r="G10" s="18" t="n">
        <f aca="false">G8+G9</f>
        <v>34.2</v>
      </c>
      <c r="H10" s="18" t="n">
        <f aca="false">H8+H9</f>
        <v>34.2</v>
      </c>
      <c r="I10" s="18" t="n">
        <f aca="false">I8+I9</f>
        <v>34.2</v>
      </c>
      <c r="J10" s="18" t="n">
        <f aca="false">J8+J9</f>
        <v>34.2</v>
      </c>
      <c r="K10" s="18" t="n">
        <f aca="false">K8+K9</f>
        <v>34.2</v>
      </c>
      <c r="L10" s="18" t="n">
        <f aca="false">L8+L9</f>
        <v>34.2</v>
      </c>
      <c r="M10" s="18" t="n">
        <f aca="false">M8+M9</f>
        <v>34.2</v>
      </c>
      <c r="N10" s="18" t="n">
        <f aca="false">N8+N9</f>
        <v>34.2</v>
      </c>
      <c r="O10" s="18" t="n">
        <f aca="false">O8+O9</f>
        <v>36.66</v>
      </c>
      <c r="P10" s="18" t="n">
        <f aca="false">P8+P9</f>
        <v>36.66</v>
      </c>
      <c r="Q10" s="18" t="n">
        <f aca="false">Q8+Q9</f>
        <v>36.66</v>
      </c>
      <c r="R10" s="18" t="n">
        <f aca="false">R8+R9</f>
        <v>36.66</v>
      </c>
      <c r="S10" s="18" t="n">
        <f aca="false">S8+S9</f>
        <v>36.66</v>
      </c>
      <c r="T10" s="18" t="n">
        <f aca="false">T8+T9</f>
        <v>36.66</v>
      </c>
      <c r="U10" s="18" t="n">
        <f aca="false">U8+U9</f>
        <v>36.66</v>
      </c>
      <c r="V10" s="18" t="n">
        <f aca="false">V8+V9</f>
        <v>36.66</v>
      </c>
      <c r="W10" s="18" t="n">
        <f aca="false">W8+W9</f>
        <v>36.66</v>
      </c>
      <c r="X10" s="18" t="n">
        <f aca="false">X8+X9</f>
        <v>36.66</v>
      </c>
      <c r="Y10" s="18" t="n">
        <f aca="false">Y8+Y9</f>
        <v>36.66</v>
      </c>
      <c r="Z10" s="18" t="n">
        <f aca="false">Z8+Z9</f>
        <v>36.66</v>
      </c>
      <c r="AA10" s="18" t="n">
        <f aca="false">AA8+AA9</f>
        <v>39.318</v>
      </c>
      <c r="AB10" s="18" t="n">
        <f aca="false">AB8+AB9</f>
        <v>39.318</v>
      </c>
      <c r="AC10" s="18" t="n">
        <f aca="false">AC8+AC9</f>
        <v>39.318</v>
      </c>
      <c r="AD10" s="18" t="n">
        <f aca="false">AD8+AD9</f>
        <v>39.318</v>
      </c>
      <c r="AE10" s="18" t="n">
        <f aca="false">AE8+AE9</f>
        <v>39.318</v>
      </c>
      <c r="AF10" s="18" t="n">
        <f aca="false">AF8+AF9</f>
        <v>39.318</v>
      </c>
      <c r="AG10" s="18" t="n">
        <f aca="false">AG8+AG9</f>
        <v>39.318</v>
      </c>
      <c r="AH10" s="18" t="n">
        <f aca="false">AH8+AH9</f>
        <v>39.318</v>
      </c>
      <c r="AI10" s="18" t="n">
        <f aca="false">AI8+AI9</f>
        <v>39.318</v>
      </c>
      <c r="AJ10" s="18" t="n">
        <f aca="false">AJ8+AJ9</f>
        <v>39.318</v>
      </c>
      <c r="AK10" s="18" t="n">
        <f aca="false">AK8+AK9</f>
        <v>39.318</v>
      </c>
      <c r="AL10" s="18" t="n">
        <f aca="false">AL8+AL9</f>
        <v>39.318</v>
      </c>
    </row>
    <row r="11" customFormat="false" ht="15" hidden="false" customHeight="false" outlineLevel="0" collapsed="false">
      <c r="A11" s="11" t="s">
        <v>153</v>
      </c>
      <c r="C11" s="33" t="n">
        <f aca="false">Inputs!$E$7</f>
        <v>120</v>
      </c>
      <c r="D11" s="13" t="n">
        <f aca="false">C14</f>
        <v>147</v>
      </c>
      <c r="E11" s="13" t="n">
        <f aca="false">D14</f>
        <v>172.38</v>
      </c>
      <c r="F11" s="13" t="n">
        <f aca="false">E14</f>
        <v>196.2372</v>
      </c>
      <c r="G11" s="13" t="n">
        <f aca="false">F14</f>
        <v>218.662968</v>
      </c>
      <c r="H11" s="13" t="n">
        <f aca="false">G14</f>
        <v>239.74318992</v>
      </c>
      <c r="I11" s="13" t="n">
        <f aca="false">H14</f>
        <v>259.5585985248</v>
      </c>
      <c r="J11" s="13" t="n">
        <f aca="false">I14</f>
        <v>278.185082613312</v>
      </c>
      <c r="K11" s="13" t="n">
        <f aca="false">J14</f>
        <v>295.693977656513</v>
      </c>
      <c r="L11" s="13" t="n">
        <f aca="false">K14</f>
        <v>312.152338997122</v>
      </c>
      <c r="M11" s="13" t="n">
        <f aca="false">L14</f>
        <v>327.623198657295</v>
      </c>
      <c r="N11" s="13" t="n">
        <f aca="false">M14</f>
        <v>342.165806737857</v>
      </c>
      <c r="O11" s="13" t="n">
        <f aca="false">N14</f>
        <v>355.835858333586</v>
      </c>
      <c r="P11" s="13" t="n">
        <f aca="false">O14</f>
        <v>371.145706833571</v>
      </c>
      <c r="Q11" s="13" t="n">
        <f aca="false">P14</f>
        <v>385.536964423556</v>
      </c>
      <c r="R11" s="13" t="n">
        <f aca="false">Q14</f>
        <v>399.064746558143</v>
      </c>
      <c r="S11" s="13" t="n">
        <f aca="false">R14</f>
        <v>411.780861764654</v>
      </c>
      <c r="T11" s="13" t="n">
        <f aca="false">S14</f>
        <v>423.734010058775</v>
      </c>
      <c r="U11" s="13" t="n">
        <f aca="false">T14</f>
        <v>434.969969455249</v>
      </c>
      <c r="V11" s="13" t="n">
        <f aca="false">U14</f>
        <v>445.531771287934</v>
      </c>
      <c r="W11" s="13" t="n">
        <f aca="false">V14</f>
        <v>450</v>
      </c>
      <c r="X11" s="13" t="n">
        <f aca="false">W14</f>
        <v>450</v>
      </c>
      <c r="Y11" s="13" t="n">
        <f aca="false">X14</f>
        <v>450</v>
      </c>
      <c r="Z11" s="13" t="n">
        <f aca="false">Y14</f>
        <v>450</v>
      </c>
      <c r="AA11" s="13" t="n">
        <f aca="false">Z14</f>
        <v>450</v>
      </c>
      <c r="AB11" s="13" t="n">
        <f aca="false">AA14</f>
        <v>450</v>
      </c>
      <c r="AC11" s="13" t="n">
        <f aca="false">AB14</f>
        <v>450</v>
      </c>
      <c r="AD11" s="13" t="n">
        <f aca="false">AC14</f>
        <v>450</v>
      </c>
      <c r="AE11" s="13" t="n">
        <f aca="false">AD14</f>
        <v>450</v>
      </c>
      <c r="AF11" s="13" t="n">
        <f aca="false">AE14</f>
        <v>450</v>
      </c>
      <c r="AG11" s="13" t="n">
        <f aca="false">AF14</f>
        <v>450</v>
      </c>
      <c r="AH11" s="13" t="n">
        <f aca="false">AG14</f>
        <v>450</v>
      </c>
      <c r="AI11" s="13" t="n">
        <f aca="false">AH14</f>
        <v>450</v>
      </c>
      <c r="AJ11" s="13" t="n">
        <f aca="false">AI14</f>
        <v>450</v>
      </c>
      <c r="AK11" s="13" t="n">
        <f aca="false">AJ14</f>
        <v>450</v>
      </c>
      <c r="AL11" s="13" t="n">
        <f aca="false">AK14</f>
        <v>450</v>
      </c>
    </row>
    <row r="12" customFormat="false" ht="15" hidden="false" customHeight="false" outlineLevel="0" collapsed="false">
      <c r="A12" s="11" t="s">
        <v>154</v>
      </c>
      <c r="C12" s="13" t="n">
        <f aca="false">-C11*Inputs!$E$15</f>
        <v>-7.2</v>
      </c>
      <c r="D12" s="13" t="n">
        <f aca="false">-D11*Inputs!$E$15</f>
        <v>-8.82</v>
      </c>
      <c r="E12" s="13" t="n">
        <f aca="false">-E11*Inputs!$E$15</f>
        <v>-10.3428</v>
      </c>
      <c r="F12" s="13" t="n">
        <f aca="false">-F11*Inputs!$E$15</f>
        <v>-11.774232</v>
      </c>
      <c r="G12" s="13" t="n">
        <f aca="false">-G11*Inputs!$E$15</f>
        <v>-13.11977808</v>
      </c>
      <c r="H12" s="13" t="n">
        <f aca="false">-H11*Inputs!$E$15</f>
        <v>-14.3845913952</v>
      </c>
      <c r="I12" s="13" t="n">
        <f aca="false">-I11*Inputs!$E$15</f>
        <v>-15.573515911488</v>
      </c>
      <c r="J12" s="13" t="n">
        <f aca="false">-J11*Inputs!$E$15</f>
        <v>-16.6911049567987</v>
      </c>
      <c r="K12" s="13" t="n">
        <f aca="false">-K11*Inputs!$E$15</f>
        <v>-17.7416386593908</v>
      </c>
      <c r="L12" s="13" t="n">
        <f aca="false">-L11*Inputs!$E$15</f>
        <v>-18.7291403398273</v>
      </c>
      <c r="M12" s="13" t="n">
        <f aca="false">-M11*Inputs!$E$15</f>
        <v>-19.6573919194377</v>
      </c>
      <c r="N12" s="13" t="n">
        <f aca="false">-N11*Inputs!$E$15</f>
        <v>-20.5299484042714</v>
      </c>
      <c r="O12" s="13" t="n">
        <f aca="false">-O11*Inputs!$E$15</f>
        <v>-21.3501515000151</v>
      </c>
      <c r="P12" s="13" t="n">
        <f aca="false">-P11*Inputs!$E$15</f>
        <v>-22.2687424100142</v>
      </c>
      <c r="Q12" s="13" t="n">
        <f aca="false">-Q11*Inputs!$E$15</f>
        <v>-23.1322178654134</v>
      </c>
      <c r="R12" s="13" t="n">
        <f aca="false">-R11*Inputs!$E$15</f>
        <v>-23.9438847934886</v>
      </c>
      <c r="S12" s="13" t="n">
        <f aca="false">-S11*Inputs!$E$15</f>
        <v>-24.7068517058793</v>
      </c>
      <c r="T12" s="13" t="n">
        <f aca="false">-T11*Inputs!$E$15</f>
        <v>-25.4240406035265</v>
      </c>
      <c r="U12" s="13" t="n">
        <f aca="false">-U11*Inputs!$E$15</f>
        <v>-26.0981981673149</v>
      </c>
      <c r="V12" s="13" t="n">
        <f aca="false">-V11*Inputs!$E$15</f>
        <v>-26.731906277276</v>
      </c>
      <c r="W12" s="13" t="n">
        <f aca="false">-W11*Inputs!$E$15</f>
        <v>-27</v>
      </c>
      <c r="X12" s="13" t="n">
        <f aca="false">-X11*Inputs!$E$15</f>
        <v>-27</v>
      </c>
      <c r="Y12" s="13" t="n">
        <f aca="false">-Y11*Inputs!$E$15</f>
        <v>-27</v>
      </c>
      <c r="Z12" s="13" t="n">
        <f aca="false">-Z11*Inputs!$E$15</f>
        <v>-27</v>
      </c>
      <c r="AA12" s="13" t="n">
        <f aca="false">-AA11*Inputs!$E$15</f>
        <v>-27</v>
      </c>
      <c r="AB12" s="13" t="n">
        <f aca="false">-AB11*Inputs!$E$15</f>
        <v>-27</v>
      </c>
      <c r="AC12" s="13" t="n">
        <f aca="false">-AC11*Inputs!$E$15</f>
        <v>-27</v>
      </c>
      <c r="AD12" s="13" t="n">
        <f aca="false">-AD11*Inputs!$E$15</f>
        <v>-27</v>
      </c>
      <c r="AE12" s="13" t="n">
        <f aca="false">-AE11*Inputs!$E$15</f>
        <v>-27</v>
      </c>
      <c r="AF12" s="13" t="n">
        <f aca="false">-AF11*Inputs!$E$15</f>
        <v>-27</v>
      </c>
      <c r="AG12" s="13" t="n">
        <f aca="false">-AG11*Inputs!$E$15</f>
        <v>-27</v>
      </c>
      <c r="AH12" s="13" t="n">
        <f aca="false">-AH11*Inputs!$E$15</f>
        <v>-27</v>
      </c>
      <c r="AI12" s="13" t="n">
        <f aca="false">-AI11*Inputs!$E$15</f>
        <v>-27</v>
      </c>
      <c r="AJ12" s="13" t="n">
        <f aca="false">-AJ11*Inputs!$E$15</f>
        <v>-27</v>
      </c>
      <c r="AK12" s="13" t="n">
        <f aca="false">-AK11*Inputs!$E$15</f>
        <v>-27</v>
      </c>
      <c r="AL12" s="13" t="n">
        <f aca="false">-AL11*Inputs!$E$15</f>
        <v>-27</v>
      </c>
    </row>
    <row r="13" customFormat="false" ht="15" hidden="false" customHeight="false" outlineLevel="0" collapsed="false">
      <c r="A13" s="17" t="s">
        <v>155</v>
      </c>
      <c r="C13" s="13" t="n">
        <f aca="false">C11*(1-Inputs!$E$15)+C10</f>
        <v>147</v>
      </c>
      <c r="D13" s="13" t="n">
        <f aca="false">D11*(1-Inputs!$E$15)+D10</f>
        <v>172.38</v>
      </c>
      <c r="E13" s="13" t="n">
        <f aca="false">E11*(1-Inputs!$E$15)+E10</f>
        <v>196.2372</v>
      </c>
      <c r="F13" s="13" t="n">
        <f aca="false">F11*(1-Inputs!$E$15)+F10</f>
        <v>218.662968</v>
      </c>
      <c r="G13" s="13" t="n">
        <f aca="false">G11*(1-Inputs!$E$15)+G10</f>
        <v>239.74318992</v>
      </c>
      <c r="H13" s="13" t="n">
        <f aca="false">H11*(1-Inputs!$E$15)+H10</f>
        <v>259.5585985248</v>
      </c>
      <c r="I13" s="13" t="n">
        <f aca="false">I11*(1-Inputs!$E$15)+I10</f>
        <v>278.185082613312</v>
      </c>
      <c r="J13" s="13" t="n">
        <f aca="false">J11*(1-Inputs!$E$15)+J10</f>
        <v>295.693977656513</v>
      </c>
      <c r="K13" s="13" t="n">
        <f aca="false">K11*(1-Inputs!$E$15)+K10</f>
        <v>312.152338997122</v>
      </c>
      <c r="L13" s="13" t="n">
        <f aca="false">L11*(1-Inputs!$E$15)+L10</f>
        <v>327.623198657295</v>
      </c>
      <c r="M13" s="13" t="n">
        <f aca="false">M11*(1-Inputs!$E$15)+M10</f>
        <v>342.165806737857</v>
      </c>
      <c r="N13" s="13" t="n">
        <f aca="false">N11*(1-Inputs!$E$15)+N10</f>
        <v>355.835858333586</v>
      </c>
      <c r="O13" s="13" t="n">
        <f aca="false">O11*(1-Inputs!$E$15)+O10</f>
        <v>371.145706833571</v>
      </c>
      <c r="P13" s="13" t="n">
        <f aca="false">P11*(1-Inputs!$E$15)+P10</f>
        <v>385.536964423556</v>
      </c>
      <c r="Q13" s="13" t="n">
        <f aca="false">Q11*(1-Inputs!$E$15)+Q10</f>
        <v>399.064746558143</v>
      </c>
      <c r="R13" s="13" t="n">
        <f aca="false">R11*(1-Inputs!$E$15)+R10</f>
        <v>411.780861764654</v>
      </c>
      <c r="S13" s="13" t="n">
        <f aca="false">S11*(1-Inputs!$E$15)+S10</f>
        <v>423.734010058775</v>
      </c>
      <c r="T13" s="13" t="n">
        <f aca="false">T11*(1-Inputs!$E$15)+T10</f>
        <v>434.969969455249</v>
      </c>
      <c r="U13" s="13" t="n">
        <f aca="false">U11*(1-Inputs!$E$15)+U10</f>
        <v>445.531771287934</v>
      </c>
      <c r="V13" s="13" t="n">
        <f aca="false">V11*(1-Inputs!$E$15)+V10</f>
        <v>455.459865010658</v>
      </c>
      <c r="W13" s="13" t="n">
        <f aca="false">W11*(1-Inputs!$E$15)+W10</f>
        <v>459.66</v>
      </c>
      <c r="X13" s="13" t="n">
        <f aca="false">X11*(1-Inputs!$E$15)+X10</f>
        <v>459.66</v>
      </c>
      <c r="Y13" s="13" t="n">
        <f aca="false">Y11*(1-Inputs!$E$15)+Y10</f>
        <v>459.66</v>
      </c>
      <c r="Z13" s="13" t="n">
        <f aca="false">Z11*(1-Inputs!$E$15)+Z10</f>
        <v>459.66</v>
      </c>
      <c r="AA13" s="13" t="n">
        <f aca="false">AA11*(1-Inputs!$E$15)+AA10</f>
        <v>462.318</v>
      </c>
      <c r="AB13" s="13" t="n">
        <f aca="false">AB11*(1-Inputs!$E$15)+AB10</f>
        <v>462.318</v>
      </c>
      <c r="AC13" s="13" t="n">
        <f aca="false">AC11*(1-Inputs!$E$15)+AC10</f>
        <v>462.318</v>
      </c>
      <c r="AD13" s="13" t="n">
        <f aca="false">AD11*(1-Inputs!$E$15)+AD10</f>
        <v>462.318</v>
      </c>
      <c r="AE13" s="13" t="n">
        <f aca="false">AE11*(1-Inputs!$E$15)+AE10</f>
        <v>462.318</v>
      </c>
      <c r="AF13" s="13" t="n">
        <f aca="false">AF11*(1-Inputs!$E$15)+AF10</f>
        <v>462.318</v>
      </c>
      <c r="AG13" s="13" t="n">
        <f aca="false">AG11*(1-Inputs!$E$15)+AG10</f>
        <v>462.318</v>
      </c>
      <c r="AH13" s="13" t="n">
        <f aca="false">AH11*(1-Inputs!$E$15)+AH10</f>
        <v>462.318</v>
      </c>
      <c r="AI13" s="13" t="n">
        <f aca="false">AI11*(1-Inputs!$E$15)+AI10</f>
        <v>462.318</v>
      </c>
      <c r="AJ13" s="13" t="n">
        <f aca="false">AJ11*(1-Inputs!$E$15)+AJ10</f>
        <v>462.318</v>
      </c>
      <c r="AK13" s="13" t="n">
        <f aca="false">AK11*(1-Inputs!$E$15)+AK10</f>
        <v>462.318</v>
      </c>
      <c r="AL13" s="13" t="n">
        <f aca="false">AL11*(1-Inputs!$E$15)+AL10</f>
        <v>462.318</v>
      </c>
    </row>
    <row r="14" customFormat="false" ht="15" hidden="false" customHeight="false" outlineLevel="0" collapsed="false">
      <c r="A14" s="4" t="s">
        <v>156</v>
      </c>
      <c r="C14" s="18" t="n">
        <f aca="false">MIN(Inputs!$E$8,C13)</f>
        <v>147</v>
      </c>
      <c r="D14" s="18" t="n">
        <f aca="false">MIN(Inputs!$E$8,D13)</f>
        <v>172.38</v>
      </c>
      <c r="E14" s="18" t="n">
        <f aca="false">MIN(Inputs!$E$8,E13)</f>
        <v>196.2372</v>
      </c>
      <c r="F14" s="18" t="n">
        <f aca="false">MIN(Inputs!$E$8,F13)</f>
        <v>218.662968</v>
      </c>
      <c r="G14" s="18" t="n">
        <f aca="false">MIN(Inputs!$E$8,G13)</f>
        <v>239.74318992</v>
      </c>
      <c r="H14" s="18" t="n">
        <f aca="false">MIN(Inputs!$E$8,H13)</f>
        <v>259.5585985248</v>
      </c>
      <c r="I14" s="18" t="n">
        <f aca="false">MIN(Inputs!$E$8,I13)</f>
        <v>278.185082613312</v>
      </c>
      <c r="J14" s="18" t="n">
        <f aca="false">MIN(Inputs!$E$8,J13)</f>
        <v>295.693977656513</v>
      </c>
      <c r="K14" s="18" t="n">
        <f aca="false">MIN(Inputs!$E$8,K13)</f>
        <v>312.152338997122</v>
      </c>
      <c r="L14" s="18" t="n">
        <f aca="false">MIN(Inputs!$E$8,L13)</f>
        <v>327.623198657295</v>
      </c>
      <c r="M14" s="18" t="n">
        <f aca="false">MIN(Inputs!$E$8,M13)</f>
        <v>342.165806737857</v>
      </c>
      <c r="N14" s="18" t="n">
        <f aca="false">MIN(Inputs!$E$8,N13)</f>
        <v>355.835858333586</v>
      </c>
      <c r="O14" s="18" t="n">
        <f aca="false">MIN(Inputs!$E$8,O13)</f>
        <v>371.145706833571</v>
      </c>
      <c r="P14" s="18" t="n">
        <f aca="false">MIN(Inputs!$E$8,P13)</f>
        <v>385.536964423556</v>
      </c>
      <c r="Q14" s="18" t="n">
        <f aca="false">MIN(Inputs!$E$8,Q13)</f>
        <v>399.064746558143</v>
      </c>
      <c r="R14" s="18" t="n">
        <f aca="false">MIN(Inputs!$E$8,R13)</f>
        <v>411.780861764654</v>
      </c>
      <c r="S14" s="18" t="n">
        <f aca="false">MIN(Inputs!$E$8,S13)</f>
        <v>423.734010058775</v>
      </c>
      <c r="T14" s="18" t="n">
        <f aca="false">MIN(Inputs!$E$8,T13)</f>
        <v>434.969969455249</v>
      </c>
      <c r="U14" s="18" t="n">
        <f aca="false">MIN(Inputs!$E$8,U13)</f>
        <v>445.531771287934</v>
      </c>
      <c r="V14" s="18" t="n">
        <f aca="false">MIN(Inputs!$E$8,V13)</f>
        <v>450</v>
      </c>
      <c r="W14" s="18" t="n">
        <f aca="false">MIN(Inputs!$E$8,W13)</f>
        <v>450</v>
      </c>
      <c r="X14" s="18" t="n">
        <f aca="false">MIN(Inputs!$E$8,X13)</f>
        <v>450</v>
      </c>
      <c r="Y14" s="18" t="n">
        <f aca="false">MIN(Inputs!$E$8,Y13)</f>
        <v>450</v>
      </c>
      <c r="Z14" s="18" t="n">
        <f aca="false">MIN(Inputs!$E$8,Z13)</f>
        <v>450</v>
      </c>
      <c r="AA14" s="18" t="n">
        <f aca="false">MIN(Inputs!$E$8,AA13)</f>
        <v>450</v>
      </c>
      <c r="AB14" s="18" t="n">
        <f aca="false">MIN(Inputs!$E$8,AB13)</f>
        <v>450</v>
      </c>
      <c r="AC14" s="18" t="n">
        <f aca="false">MIN(Inputs!$E$8,AC13)</f>
        <v>450</v>
      </c>
      <c r="AD14" s="18" t="n">
        <f aca="false">MIN(Inputs!$E$8,AD13)</f>
        <v>450</v>
      </c>
      <c r="AE14" s="18" t="n">
        <f aca="false">MIN(Inputs!$E$8,AE13)</f>
        <v>450</v>
      </c>
      <c r="AF14" s="18" t="n">
        <f aca="false">MIN(Inputs!$E$8,AF13)</f>
        <v>450</v>
      </c>
      <c r="AG14" s="18" t="n">
        <f aca="false">MIN(Inputs!$E$8,AG13)</f>
        <v>450</v>
      </c>
      <c r="AH14" s="18" t="n">
        <f aca="false">MIN(Inputs!$E$8,AH13)</f>
        <v>450</v>
      </c>
      <c r="AI14" s="18" t="n">
        <f aca="false">MIN(Inputs!$E$8,AI13)</f>
        <v>450</v>
      </c>
      <c r="AJ14" s="18" t="n">
        <f aca="false">MIN(Inputs!$E$8,AJ13)</f>
        <v>450</v>
      </c>
      <c r="AK14" s="18" t="n">
        <f aca="false">MIN(Inputs!$E$8,AK13)</f>
        <v>450</v>
      </c>
      <c r="AL14" s="18" t="n">
        <f aca="false">MIN(Inputs!$E$8,AL13)</f>
        <v>450</v>
      </c>
    </row>
    <row r="15" customFormat="false" ht="15" hidden="false" customHeight="false" outlineLevel="0" collapsed="false">
      <c r="A15" s="11" t="s">
        <v>25</v>
      </c>
      <c r="C15" s="13" t="n">
        <f aca="false">C13-C14</f>
        <v>0</v>
      </c>
      <c r="D15" s="13" t="n">
        <f aca="false">D13-D14</f>
        <v>0</v>
      </c>
      <c r="E15" s="13" t="n">
        <f aca="false">E13-E14</f>
        <v>0</v>
      </c>
      <c r="F15" s="13" t="n">
        <f aca="false">F13-F14</f>
        <v>0</v>
      </c>
      <c r="G15" s="13" t="n">
        <f aca="false">G13-G14</f>
        <v>0</v>
      </c>
      <c r="H15" s="13" t="n">
        <f aca="false">H13-H14</f>
        <v>0</v>
      </c>
      <c r="I15" s="13" t="n">
        <f aca="false">I13-I14</f>
        <v>0</v>
      </c>
      <c r="J15" s="13" t="n">
        <f aca="false">J13-J14</f>
        <v>0</v>
      </c>
      <c r="K15" s="13" t="n">
        <f aca="false">K13-K14</f>
        <v>0</v>
      </c>
      <c r="L15" s="13" t="n">
        <f aca="false">L13-L14</f>
        <v>0</v>
      </c>
      <c r="M15" s="13" t="n">
        <f aca="false">M13-M14</f>
        <v>0</v>
      </c>
      <c r="N15" s="13" t="n">
        <f aca="false">N13-N14</f>
        <v>0</v>
      </c>
      <c r="O15" s="13" t="n">
        <f aca="false">O13-O14</f>
        <v>0</v>
      </c>
      <c r="P15" s="13" t="n">
        <f aca="false">P13-P14</f>
        <v>0</v>
      </c>
      <c r="Q15" s="13" t="n">
        <f aca="false">Q13-Q14</f>
        <v>0</v>
      </c>
      <c r="R15" s="13" t="n">
        <f aca="false">R13-R14</f>
        <v>0</v>
      </c>
      <c r="S15" s="13" t="n">
        <f aca="false">S13-S14</f>
        <v>0</v>
      </c>
      <c r="T15" s="13" t="n">
        <f aca="false">T13-T14</f>
        <v>0</v>
      </c>
      <c r="U15" s="13" t="n">
        <f aca="false">U13-U14</f>
        <v>0</v>
      </c>
      <c r="V15" s="13" t="n">
        <f aca="false">V13-V14</f>
        <v>5.45986501065761</v>
      </c>
      <c r="W15" s="13" t="n">
        <f aca="false">W13-W14</f>
        <v>9.65999999999997</v>
      </c>
      <c r="X15" s="13" t="n">
        <f aca="false">X13-X14</f>
        <v>9.65999999999997</v>
      </c>
      <c r="Y15" s="13" t="n">
        <f aca="false">Y13-Y14</f>
        <v>9.65999999999997</v>
      </c>
      <c r="Z15" s="13" t="n">
        <f aca="false">Z13-Z14</f>
        <v>9.65999999999997</v>
      </c>
      <c r="AA15" s="13" t="n">
        <f aca="false">AA13-AA14</f>
        <v>12.318</v>
      </c>
      <c r="AB15" s="13" t="n">
        <f aca="false">AB13-AB14</f>
        <v>12.318</v>
      </c>
      <c r="AC15" s="13" t="n">
        <f aca="false">AC13-AC14</f>
        <v>12.318</v>
      </c>
      <c r="AD15" s="13" t="n">
        <f aca="false">AD13-AD14</f>
        <v>12.318</v>
      </c>
      <c r="AE15" s="13" t="n">
        <f aca="false">AE13-AE14</f>
        <v>12.318</v>
      </c>
      <c r="AF15" s="13" t="n">
        <f aca="false">AF13-AF14</f>
        <v>12.318</v>
      </c>
      <c r="AG15" s="13" t="n">
        <f aca="false">AG13-AG14</f>
        <v>12.318</v>
      </c>
      <c r="AH15" s="13" t="n">
        <f aca="false">AH13-AH14</f>
        <v>12.318</v>
      </c>
      <c r="AI15" s="13" t="n">
        <f aca="false">AI13-AI14</f>
        <v>12.318</v>
      </c>
      <c r="AJ15" s="13" t="n">
        <f aca="false">AJ13-AJ14</f>
        <v>12.318</v>
      </c>
      <c r="AK15" s="13" t="n">
        <f aca="false">AK13-AK14</f>
        <v>12.318</v>
      </c>
      <c r="AL15" s="13" t="n">
        <f aca="false">AL13-AL14</f>
        <v>12.318</v>
      </c>
    </row>
    <row r="16" customFormat="false" ht="15" hidden="false" customHeight="false" outlineLevel="0" collapsed="false">
      <c r="A16" s="11" t="s">
        <v>157</v>
      </c>
      <c r="C16" s="13" t="n">
        <f aca="false">(C11+C14)/2</f>
        <v>133.5</v>
      </c>
      <c r="D16" s="13" t="n">
        <f aca="false">(D11+D14)/2</f>
        <v>159.69</v>
      </c>
      <c r="E16" s="13" t="n">
        <f aca="false">(E11+E14)/2</f>
        <v>184.3086</v>
      </c>
      <c r="F16" s="13" t="n">
        <f aca="false">(F11+F14)/2</f>
        <v>207.450084</v>
      </c>
      <c r="G16" s="13" t="n">
        <f aca="false">(G11+G14)/2</f>
        <v>229.20307896</v>
      </c>
      <c r="H16" s="13" t="n">
        <f aca="false">(H11+H14)/2</f>
        <v>249.6508942224</v>
      </c>
      <c r="I16" s="13" t="n">
        <f aca="false">(I11+I14)/2</f>
        <v>268.871840569056</v>
      </c>
      <c r="J16" s="13" t="n">
        <f aca="false">(J11+J14)/2</f>
        <v>286.939530134913</v>
      </c>
      <c r="K16" s="13" t="n">
        <f aca="false">(K11+K14)/2</f>
        <v>303.923158326818</v>
      </c>
      <c r="L16" s="13" t="n">
        <f aca="false">(L11+L14)/2</f>
        <v>319.887768827209</v>
      </c>
      <c r="M16" s="13" t="n">
        <f aca="false">(M11+M14)/2</f>
        <v>334.894502697576</v>
      </c>
      <c r="N16" s="13" t="n">
        <f aca="false">(N11+N14)/2</f>
        <v>349.000832535722</v>
      </c>
      <c r="O16" s="13" t="n">
        <f aca="false">(O11+O14)/2</f>
        <v>363.490782583578</v>
      </c>
      <c r="P16" s="13" t="n">
        <f aca="false">(P11+P14)/2</f>
        <v>378.341335628564</v>
      </c>
      <c r="Q16" s="13" t="n">
        <f aca="false">(Q11+Q14)/2</f>
        <v>392.30085549085</v>
      </c>
      <c r="R16" s="13" t="n">
        <f aca="false">(R11+R14)/2</f>
        <v>405.422804161399</v>
      </c>
      <c r="S16" s="13" t="n">
        <f aca="false">(S11+S14)/2</f>
        <v>417.757435911715</v>
      </c>
      <c r="T16" s="13" t="n">
        <f aca="false">(T11+T14)/2</f>
        <v>429.351989757012</v>
      </c>
      <c r="U16" s="13" t="n">
        <f aca="false">(U11+U14)/2</f>
        <v>440.250870371591</v>
      </c>
      <c r="V16" s="13" t="n">
        <f aca="false">(V11+V14)/2</f>
        <v>447.765885643967</v>
      </c>
      <c r="W16" s="13" t="n">
        <f aca="false">(W11+W14)/2</f>
        <v>450</v>
      </c>
      <c r="X16" s="13" t="n">
        <f aca="false">(X11+X14)/2</f>
        <v>450</v>
      </c>
      <c r="Y16" s="13" t="n">
        <f aca="false">(Y11+Y14)/2</f>
        <v>450</v>
      </c>
      <c r="Z16" s="13" t="n">
        <f aca="false">(Z11+Z14)/2</f>
        <v>450</v>
      </c>
      <c r="AA16" s="13" t="n">
        <f aca="false">(AA11+AA14)/2</f>
        <v>450</v>
      </c>
      <c r="AB16" s="13" t="n">
        <f aca="false">(AB11+AB14)/2</f>
        <v>450</v>
      </c>
      <c r="AC16" s="13" t="n">
        <f aca="false">(AC11+AC14)/2</f>
        <v>450</v>
      </c>
      <c r="AD16" s="13" t="n">
        <f aca="false">(AD11+AD14)/2</f>
        <v>450</v>
      </c>
      <c r="AE16" s="13" t="n">
        <f aca="false">(AE11+AE14)/2</f>
        <v>450</v>
      </c>
      <c r="AF16" s="13" t="n">
        <f aca="false">(AF11+AF14)/2</f>
        <v>450</v>
      </c>
      <c r="AG16" s="13" t="n">
        <f aca="false">(AG11+AG14)/2</f>
        <v>450</v>
      </c>
      <c r="AH16" s="13" t="n">
        <f aca="false">(AH11+AH14)/2</f>
        <v>450</v>
      </c>
      <c r="AI16" s="13" t="n">
        <f aca="false">(AI11+AI14)/2</f>
        <v>450</v>
      </c>
      <c r="AJ16" s="13" t="n">
        <f aca="false">(AJ11+AJ14)/2</f>
        <v>450</v>
      </c>
      <c r="AK16" s="13" t="n">
        <f aca="false">(AK11+AK14)/2</f>
        <v>450</v>
      </c>
      <c r="AL16" s="13" t="n">
        <f aca="false">(AL11+AL14)/2</f>
        <v>450</v>
      </c>
    </row>
    <row r="18" customFormat="false" ht="15" hidden="false" customHeight="false" outlineLevel="0" collapsed="false">
      <c r="A18" s="7" t="s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customFormat="false" ht="15" hidden="false" customHeight="false" outlineLevel="0" collapsed="false">
      <c r="A19" s="11" t="s">
        <v>28</v>
      </c>
      <c r="C19" s="21" t="n">
        <f aca="false">Inputs!$E$18*(1+Inputs!$E$19)^(C$5-1)</f>
        <v>99</v>
      </c>
      <c r="D19" s="21" t="n">
        <f aca="false">Inputs!$E$18*(1+Inputs!$E$19)^(D$5-1)</f>
        <v>99</v>
      </c>
      <c r="E19" s="21" t="n">
        <f aca="false">Inputs!$E$18*(1+Inputs!$E$19)^(E$5-1)</f>
        <v>99</v>
      </c>
      <c r="F19" s="21" t="n">
        <f aca="false">Inputs!$E$18*(1+Inputs!$E$19)^(F$5-1)</f>
        <v>99</v>
      </c>
      <c r="G19" s="21" t="n">
        <f aca="false">Inputs!$E$18*(1+Inputs!$E$19)^(G$5-1)</f>
        <v>99</v>
      </c>
      <c r="H19" s="21" t="n">
        <f aca="false">Inputs!$E$18*(1+Inputs!$E$19)^(H$5-1)</f>
        <v>99</v>
      </c>
      <c r="I19" s="21" t="n">
        <f aca="false">Inputs!$E$18*(1+Inputs!$E$19)^(I$5-1)</f>
        <v>99</v>
      </c>
      <c r="J19" s="21" t="n">
        <f aca="false">Inputs!$E$18*(1+Inputs!$E$19)^(J$5-1)</f>
        <v>99</v>
      </c>
      <c r="K19" s="21" t="n">
        <f aca="false">Inputs!$E$18*(1+Inputs!$E$19)^(K$5-1)</f>
        <v>99</v>
      </c>
      <c r="L19" s="21" t="n">
        <f aca="false">Inputs!$E$18*(1+Inputs!$E$19)^(L$5-1)</f>
        <v>99</v>
      </c>
      <c r="M19" s="21" t="n">
        <f aca="false">Inputs!$E$18*(1+Inputs!$E$19)^(M$5-1)</f>
        <v>99</v>
      </c>
      <c r="N19" s="21" t="n">
        <f aca="false">Inputs!$E$18*(1+Inputs!$E$19)^(N$5-1)</f>
        <v>99</v>
      </c>
      <c r="O19" s="21" t="n">
        <f aca="false">Inputs!$E$18*(1+Inputs!$E$19)^(O$5-1)</f>
        <v>101.97</v>
      </c>
      <c r="P19" s="21" t="n">
        <f aca="false">Inputs!$E$18*(1+Inputs!$E$19)^(P$5-1)</f>
        <v>101.97</v>
      </c>
      <c r="Q19" s="21" t="n">
        <f aca="false">Inputs!$E$18*(1+Inputs!$E$19)^(Q$5-1)</f>
        <v>101.97</v>
      </c>
      <c r="R19" s="21" t="n">
        <f aca="false">Inputs!$E$18*(1+Inputs!$E$19)^(R$5-1)</f>
        <v>101.97</v>
      </c>
      <c r="S19" s="21" t="n">
        <f aca="false">Inputs!$E$18*(1+Inputs!$E$19)^(S$5-1)</f>
        <v>101.97</v>
      </c>
      <c r="T19" s="21" t="n">
        <f aca="false">Inputs!$E$18*(1+Inputs!$E$19)^(T$5-1)</f>
        <v>101.97</v>
      </c>
      <c r="U19" s="21" t="n">
        <f aca="false">Inputs!$E$18*(1+Inputs!$E$19)^(U$5-1)</f>
        <v>101.97</v>
      </c>
      <c r="V19" s="21" t="n">
        <f aca="false">Inputs!$E$18*(1+Inputs!$E$19)^(V$5-1)</f>
        <v>101.97</v>
      </c>
      <c r="W19" s="21" t="n">
        <f aca="false">Inputs!$E$18*(1+Inputs!$E$19)^(W$5-1)</f>
        <v>101.97</v>
      </c>
      <c r="X19" s="21" t="n">
        <f aca="false">Inputs!$E$18*(1+Inputs!$E$19)^(X$5-1)</f>
        <v>101.97</v>
      </c>
      <c r="Y19" s="21" t="n">
        <f aca="false">Inputs!$E$18*(1+Inputs!$E$19)^(Y$5-1)</f>
        <v>101.97</v>
      </c>
      <c r="Z19" s="21" t="n">
        <f aca="false">Inputs!$E$18*(1+Inputs!$E$19)^(Z$5-1)</f>
        <v>101.97</v>
      </c>
      <c r="AA19" s="21" t="n">
        <f aca="false">Inputs!$E$18*(1+Inputs!$E$19)^(AA$5-1)</f>
        <v>105.0291</v>
      </c>
      <c r="AB19" s="21" t="n">
        <f aca="false">Inputs!$E$18*(1+Inputs!$E$19)^(AB$5-1)</f>
        <v>105.0291</v>
      </c>
      <c r="AC19" s="21" t="n">
        <f aca="false">Inputs!$E$18*(1+Inputs!$E$19)^(AC$5-1)</f>
        <v>105.0291</v>
      </c>
      <c r="AD19" s="21" t="n">
        <f aca="false">Inputs!$E$18*(1+Inputs!$E$19)^(AD$5-1)</f>
        <v>105.0291</v>
      </c>
      <c r="AE19" s="21" t="n">
        <f aca="false">Inputs!$E$18*(1+Inputs!$E$19)^(AE$5-1)</f>
        <v>105.0291</v>
      </c>
      <c r="AF19" s="21" t="n">
        <f aca="false">Inputs!$E$18*(1+Inputs!$E$19)^(AF$5-1)</f>
        <v>105.0291</v>
      </c>
      <c r="AG19" s="21" t="n">
        <f aca="false">Inputs!$E$18*(1+Inputs!$E$19)^(AG$5-1)</f>
        <v>105.0291</v>
      </c>
      <c r="AH19" s="21" t="n">
        <f aca="false">Inputs!$E$18*(1+Inputs!$E$19)^(AH$5-1)</f>
        <v>105.0291</v>
      </c>
      <c r="AI19" s="21" t="n">
        <f aca="false">Inputs!$E$18*(1+Inputs!$E$19)^(AI$5-1)</f>
        <v>105.0291</v>
      </c>
      <c r="AJ19" s="21" t="n">
        <f aca="false">Inputs!$E$18*(1+Inputs!$E$19)^(AJ$5-1)</f>
        <v>105.0291</v>
      </c>
      <c r="AK19" s="21" t="n">
        <f aca="false">Inputs!$E$18*(1+Inputs!$E$19)^(AK$5-1)</f>
        <v>105.0291</v>
      </c>
      <c r="AL19" s="21" t="n">
        <f aca="false">Inputs!$E$18*(1+Inputs!$E$19)^(AL$5-1)</f>
        <v>105.0291</v>
      </c>
    </row>
    <row r="20" customFormat="false" ht="15" hidden="false" customHeight="false" outlineLevel="0" collapsed="false">
      <c r="A20" s="11" t="s">
        <v>29</v>
      </c>
      <c r="C20" s="20" t="n">
        <f aca="false">C16*C19*1</f>
        <v>13216.5</v>
      </c>
      <c r="D20" s="20" t="n">
        <f aca="false">D16*D19*1</f>
        <v>15809.31</v>
      </c>
      <c r="E20" s="20" t="n">
        <f aca="false">E16*E19*1</f>
        <v>18246.5514</v>
      </c>
      <c r="F20" s="20" t="n">
        <f aca="false">F16*F19*1</f>
        <v>20537.558316</v>
      </c>
      <c r="G20" s="20" t="n">
        <f aca="false">G16*G19*1</f>
        <v>22691.10481704</v>
      </c>
      <c r="H20" s="20" t="n">
        <f aca="false">H16*H19*1</f>
        <v>24715.4385280176</v>
      </c>
      <c r="I20" s="20" t="n">
        <f aca="false">I16*I19*1</f>
        <v>26618.3122163365</v>
      </c>
      <c r="J20" s="20" t="n">
        <f aca="false">J16*J19*1</f>
        <v>28407.0134833563</v>
      </c>
      <c r="K20" s="20" t="n">
        <f aca="false">K16*K19*1</f>
        <v>30088.392674355</v>
      </c>
      <c r="L20" s="20" t="n">
        <f aca="false">L16*L19*1</f>
        <v>31668.8891138937</v>
      </c>
      <c r="M20" s="20" t="n">
        <f aca="false">M16*M19*1</f>
        <v>33154.55576706</v>
      </c>
      <c r="N20" s="20" t="n">
        <f aca="false">N16*N19*1</f>
        <v>34551.0824210364</v>
      </c>
      <c r="O20" s="20" t="n">
        <f aca="false">O16*O19*1</f>
        <v>37065.1551000475</v>
      </c>
      <c r="P20" s="20" t="n">
        <f aca="false">P16*P19*1</f>
        <v>38579.4659940446</v>
      </c>
      <c r="Q20" s="20" t="n">
        <f aca="false">Q16*Q19*1</f>
        <v>40002.9182344019</v>
      </c>
      <c r="R20" s="20" t="n">
        <f aca="false">R16*R19*1</f>
        <v>41340.9633403378</v>
      </c>
      <c r="S20" s="20" t="n">
        <f aca="false">S16*S19*1</f>
        <v>42598.7257399176</v>
      </c>
      <c r="T20" s="20" t="n">
        <f aca="false">T16*T19*1</f>
        <v>43781.0223955225</v>
      </c>
      <c r="U20" s="20" t="n">
        <f aca="false">U16*U19*1</f>
        <v>44892.3812517912</v>
      </c>
      <c r="V20" s="20" t="n">
        <f aca="false">V16*V19*1</f>
        <v>45658.6873591153</v>
      </c>
      <c r="W20" s="20" t="n">
        <f aca="false">W16*W19*1</f>
        <v>45886.5</v>
      </c>
      <c r="X20" s="20" t="n">
        <f aca="false">X16*X19*1</f>
        <v>45886.5</v>
      </c>
      <c r="Y20" s="20" t="n">
        <f aca="false">Y16*Y19*1</f>
        <v>45886.5</v>
      </c>
      <c r="Z20" s="20" t="n">
        <f aca="false">Z16*Z19*1</f>
        <v>45886.5</v>
      </c>
      <c r="AA20" s="20" t="n">
        <f aca="false">AA16*AA19*1</f>
        <v>47263.095</v>
      </c>
      <c r="AB20" s="20" t="n">
        <f aca="false">AB16*AB19*1</f>
        <v>47263.095</v>
      </c>
      <c r="AC20" s="20" t="n">
        <f aca="false">AC16*AC19*1</f>
        <v>47263.095</v>
      </c>
      <c r="AD20" s="20" t="n">
        <f aca="false">AD16*AD19*1</f>
        <v>47263.095</v>
      </c>
      <c r="AE20" s="20" t="n">
        <f aca="false">AE16*AE19*1</f>
        <v>47263.095</v>
      </c>
      <c r="AF20" s="20" t="n">
        <f aca="false">AF16*AF19*1</f>
        <v>47263.095</v>
      </c>
      <c r="AG20" s="20" t="n">
        <f aca="false">AG16*AG19*1</f>
        <v>47263.095</v>
      </c>
      <c r="AH20" s="20" t="n">
        <f aca="false">AH16*AH19*1</f>
        <v>47263.095</v>
      </c>
      <c r="AI20" s="20" t="n">
        <f aca="false">AI16*AI19*1</f>
        <v>47263.095</v>
      </c>
      <c r="AJ20" s="20" t="n">
        <f aca="false">AJ16*AJ19*1</f>
        <v>47263.095</v>
      </c>
      <c r="AK20" s="20" t="n">
        <f aca="false">AK16*AK19*1</f>
        <v>47263.095</v>
      </c>
      <c r="AL20" s="20" t="n">
        <f aca="false">AL16*AL19*1</f>
        <v>47263.095</v>
      </c>
    </row>
    <row r="21" customFormat="false" ht="15" hidden="false" customHeight="false" outlineLevel="0" collapsed="false">
      <c r="A21" s="11" t="s">
        <v>158</v>
      </c>
      <c r="C21" s="20" t="n">
        <f aca="false">(C10-C15)*Inputs!$E$20*(1+Inputs!$E$19)^(C$5-1)</f>
        <v>1675.8</v>
      </c>
      <c r="D21" s="20" t="n">
        <f aca="false">(D10-D15)*Inputs!$E$20*(1+Inputs!$E$19)^(D$5-1)</f>
        <v>1675.8</v>
      </c>
      <c r="E21" s="20" t="n">
        <f aca="false">(E10-E15)*Inputs!$E$20*(1+Inputs!$E$19)^(E$5-1)</f>
        <v>1675.8</v>
      </c>
      <c r="F21" s="20" t="n">
        <f aca="false">(F10-F15)*Inputs!$E$20*(1+Inputs!$E$19)^(F$5-1)</f>
        <v>1675.8</v>
      </c>
      <c r="G21" s="20" t="n">
        <f aca="false">(G10-G15)*Inputs!$E$20*(1+Inputs!$E$19)^(G$5-1)</f>
        <v>1675.8</v>
      </c>
      <c r="H21" s="20" t="n">
        <f aca="false">(H10-H15)*Inputs!$E$20*(1+Inputs!$E$19)^(H$5-1)</f>
        <v>1675.8</v>
      </c>
      <c r="I21" s="20" t="n">
        <f aca="false">(I10-I15)*Inputs!$E$20*(1+Inputs!$E$19)^(I$5-1)</f>
        <v>1675.8</v>
      </c>
      <c r="J21" s="20" t="n">
        <f aca="false">(J10-J15)*Inputs!$E$20*(1+Inputs!$E$19)^(J$5-1)</f>
        <v>1675.8</v>
      </c>
      <c r="K21" s="20" t="n">
        <f aca="false">(K10-K15)*Inputs!$E$20*(1+Inputs!$E$19)^(K$5-1)</f>
        <v>1675.8</v>
      </c>
      <c r="L21" s="20" t="n">
        <f aca="false">(L10-L15)*Inputs!$E$20*(1+Inputs!$E$19)^(L$5-1)</f>
        <v>1675.8</v>
      </c>
      <c r="M21" s="20" t="n">
        <f aca="false">(M10-M15)*Inputs!$E$20*(1+Inputs!$E$19)^(M$5-1)</f>
        <v>1675.8</v>
      </c>
      <c r="N21" s="20" t="n">
        <f aca="false">(N10-N15)*Inputs!$E$20*(1+Inputs!$E$19)^(N$5-1)</f>
        <v>1675.8</v>
      </c>
      <c r="O21" s="20" t="n">
        <f aca="false">(O10-O15)*Inputs!$E$20*(1+Inputs!$E$19)^(O$5-1)</f>
        <v>1850.2302</v>
      </c>
      <c r="P21" s="20" t="n">
        <f aca="false">(P10-P15)*Inputs!$E$20*(1+Inputs!$E$19)^(P$5-1)</f>
        <v>1850.2302</v>
      </c>
      <c r="Q21" s="20" t="n">
        <f aca="false">(Q10-Q15)*Inputs!$E$20*(1+Inputs!$E$19)^(Q$5-1)</f>
        <v>1850.2302</v>
      </c>
      <c r="R21" s="20" t="n">
        <f aca="false">(R10-R15)*Inputs!$E$20*(1+Inputs!$E$19)^(R$5-1)</f>
        <v>1850.2302</v>
      </c>
      <c r="S21" s="20" t="n">
        <f aca="false">(S10-S15)*Inputs!$E$20*(1+Inputs!$E$19)^(S$5-1)</f>
        <v>1850.2302</v>
      </c>
      <c r="T21" s="20" t="n">
        <f aca="false">(T10-T15)*Inputs!$E$20*(1+Inputs!$E$19)^(T$5-1)</f>
        <v>1850.2302</v>
      </c>
      <c r="U21" s="20" t="n">
        <f aca="false">(U10-U15)*Inputs!$E$20*(1+Inputs!$E$19)^(U$5-1)</f>
        <v>1850.2302</v>
      </c>
      <c r="V21" s="20" t="n">
        <f aca="false">(V10-V15)*Inputs!$E$20*(1+Inputs!$E$19)^(V$5-1)</f>
        <v>1574.67081291211</v>
      </c>
      <c r="W21" s="20" t="n">
        <f aca="false">(W10-W15)*Inputs!$E$20*(1+Inputs!$E$19)^(W$5-1)</f>
        <v>1362.69</v>
      </c>
      <c r="X21" s="20" t="n">
        <f aca="false">(X10-X15)*Inputs!$E$20*(1+Inputs!$E$19)^(X$5-1)</f>
        <v>1362.69</v>
      </c>
      <c r="Y21" s="20" t="n">
        <f aca="false">(Y10-Y15)*Inputs!$E$20*(1+Inputs!$E$19)^(Y$5-1)</f>
        <v>1362.69</v>
      </c>
      <c r="Z21" s="20" t="n">
        <f aca="false">(Z10-Z15)*Inputs!$E$20*(1+Inputs!$E$19)^(Z$5-1)</f>
        <v>1362.69</v>
      </c>
      <c r="AA21" s="20" t="n">
        <f aca="false">(AA10-AA15)*Inputs!$E$20*(1+Inputs!$E$19)^(AA$5-1)</f>
        <v>1403.5707</v>
      </c>
      <c r="AB21" s="20" t="n">
        <f aca="false">(AB10-AB15)*Inputs!$E$20*(1+Inputs!$E$19)^(AB$5-1)</f>
        <v>1403.5707</v>
      </c>
      <c r="AC21" s="20" t="n">
        <f aca="false">(AC10-AC15)*Inputs!$E$20*(1+Inputs!$E$19)^(AC$5-1)</f>
        <v>1403.5707</v>
      </c>
      <c r="AD21" s="20" t="n">
        <f aca="false">(AD10-AD15)*Inputs!$E$20*(1+Inputs!$E$19)^(AD$5-1)</f>
        <v>1403.5707</v>
      </c>
      <c r="AE21" s="20" t="n">
        <f aca="false">(AE10-AE15)*Inputs!$E$20*(1+Inputs!$E$19)^(AE$5-1)</f>
        <v>1403.5707</v>
      </c>
      <c r="AF21" s="20" t="n">
        <f aca="false">(AF10-AF15)*Inputs!$E$20*(1+Inputs!$E$19)^(AF$5-1)</f>
        <v>1403.5707</v>
      </c>
      <c r="AG21" s="20" t="n">
        <f aca="false">(AG10-AG15)*Inputs!$E$20*(1+Inputs!$E$19)^(AG$5-1)</f>
        <v>1403.5707</v>
      </c>
      <c r="AH21" s="20" t="n">
        <f aca="false">(AH10-AH15)*Inputs!$E$20*(1+Inputs!$E$19)^(AH$5-1)</f>
        <v>1403.5707</v>
      </c>
      <c r="AI21" s="20" t="n">
        <f aca="false">(AI10-AI15)*Inputs!$E$20*(1+Inputs!$E$19)^(AI$5-1)</f>
        <v>1403.5707</v>
      </c>
      <c r="AJ21" s="20" t="n">
        <f aca="false">(AJ10-AJ15)*Inputs!$E$20*(1+Inputs!$E$19)^(AJ$5-1)</f>
        <v>1403.5707</v>
      </c>
      <c r="AK21" s="20" t="n">
        <f aca="false">(AK10-AK15)*Inputs!$E$20*(1+Inputs!$E$19)^(AK$5-1)</f>
        <v>1403.5707</v>
      </c>
      <c r="AL21" s="20" t="n">
        <f aca="false">(AL10-AL15)*Inputs!$E$20*(1+Inputs!$E$19)^(AL$5-1)</f>
        <v>1403.5707</v>
      </c>
    </row>
    <row r="22" customFormat="false" ht="15" hidden="false" customHeight="false" outlineLevel="0" collapsed="false">
      <c r="A22" s="11" t="s">
        <v>159</v>
      </c>
      <c r="C22" s="20" t="n">
        <f aca="false">C16*Inputs!$E$23*Inputs!$E$24*Inputs!$E$25*(1+Inputs!$E$19)^(C$5-1)*1</f>
        <v>2563.2</v>
      </c>
      <c r="D22" s="20" t="n">
        <f aca="false">D16*Inputs!$E$23*Inputs!$E$24*Inputs!$E$25*(1+Inputs!$E$19)^(D$5-1)*1</f>
        <v>3066.048</v>
      </c>
      <c r="E22" s="20" t="n">
        <f aca="false">E16*Inputs!$E$23*Inputs!$E$24*Inputs!$E$25*(1+Inputs!$E$19)^(E$5-1)*1</f>
        <v>3538.72512</v>
      </c>
      <c r="F22" s="20" t="n">
        <f aca="false">F16*Inputs!$E$23*Inputs!$E$24*Inputs!$E$25*(1+Inputs!$E$19)^(F$5-1)*1</f>
        <v>3983.0416128</v>
      </c>
      <c r="G22" s="20" t="n">
        <f aca="false">G16*Inputs!$E$23*Inputs!$E$24*Inputs!$E$25*(1+Inputs!$E$19)^(G$5-1)*1</f>
        <v>4400.699116032</v>
      </c>
      <c r="H22" s="20" t="n">
        <f aca="false">H16*Inputs!$E$23*Inputs!$E$24*Inputs!$E$25*(1+Inputs!$E$19)^(H$5-1)*1</f>
        <v>4793.29716907008</v>
      </c>
      <c r="I22" s="20" t="n">
        <f aca="false">I16*Inputs!$E$23*Inputs!$E$24*Inputs!$E$25*(1+Inputs!$E$19)^(I$5-1)*1</f>
        <v>5162.33933892587</v>
      </c>
      <c r="J22" s="20" t="n">
        <f aca="false">J16*Inputs!$E$23*Inputs!$E$24*Inputs!$E$25*(1+Inputs!$E$19)^(J$5-1)*1</f>
        <v>5509.23897859032</v>
      </c>
      <c r="K22" s="20" t="n">
        <f aca="false">K16*Inputs!$E$23*Inputs!$E$24*Inputs!$E$25*(1+Inputs!$E$19)^(K$5-1)*1</f>
        <v>5835.3246398749</v>
      </c>
      <c r="L22" s="20" t="n">
        <f aca="false">L16*Inputs!$E$23*Inputs!$E$24*Inputs!$E$25*(1+Inputs!$E$19)^(L$5-1)*1</f>
        <v>6141.84516148241</v>
      </c>
      <c r="M22" s="20" t="n">
        <f aca="false">M16*Inputs!$E$23*Inputs!$E$24*Inputs!$E$25*(1+Inputs!$E$19)^(M$5-1)*1</f>
        <v>6429.97445179346</v>
      </c>
      <c r="N22" s="20" t="n">
        <f aca="false">N16*Inputs!$E$23*Inputs!$E$24*Inputs!$E$25*(1+Inputs!$E$19)^(N$5-1)*1</f>
        <v>6700.81598468585</v>
      </c>
      <c r="O22" s="20" t="n">
        <f aca="false">O16*Inputs!$E$23*Inputs!$E$24*Inputs!$E$25*(1+Inputs!$E$19)^(O$5-1)*1</f>
        <v>7188.39371637284</v>
      </c>
      <c r="P22" s="20" t="n">
        <f aca="false">P16*Inputs!$E$23*Inputs!$E$24*Inputs!$E$25*(1+Inputs!$E$19)^(P$5-1)*1</f>
        <v>7482.07825339047</v>
      </c>
      <c r="Q22" s="20" t="n">
        <f aca="false">Q16*Inputs!$E$23*Inputs!$E$24*Inputs!$E$25*(1+Inputs!$E$19)^(Q$5-1)*1</f>
        <v>7758.14171818704</v>
      </c>
      <c r="R22" s="20" t="n">
        <f aca="false">R16*Inputs!$E$23*Inputs!$E$24*Inputs!$E$25*(1+Inputs!$E$19)^(R$5-1)*1</f>
        <v>8017.64137509582</v>
      </c>
      <c r="S22" s="20" t="n">
        <f aca="false">S16*Inputs!$E$23*Inputs!$E$24*Inputs!$E$25*(1+Inputs!$E$19)^(S$5-1)*1</f>
        <v>8261.57105259007</v>
      </c>
      <c r="T22" s="20" t="n">
        <f aca="false">T16*Inputs!$E$23*Inputs!$E$24*Inputs!$E$25*(1+Inputs!$E$19)^(T$5-1)*1</f>
        <v>8490.86494943467</v>
      </c>
      <c r="U22" s="20" t="n">
        <f aca="false">U16*Inputs!$E$23*Inputs!$E$24*Inputs!$E$25*(1+Inputs!$E$19)^(U$5-1)*1</f>
        <v>8706.40121246859</v>
      </c>
      <c r="V22" s="20" t="n">
        <f aca="false">V16*Inputs!$E$23*Inputs!$E$24*Inputs!$E$25*(1+Inputs!$E$19)^(V$5-1)*1</f>
        <v>8855.01815449509</v>
      </c>
      <c r="W22" s="20" t="n">
        <f aca="false">W16*Inputs!$E$23*Inputs!$E$24*Inputs!$E$25*(1+Inputs!$E$19)^(W$5-1)*1</f>
        <v>8899.2</v>
      </c>
      <c r="X22" s="20" t="n">
        <f aca="false">X16*Inputs!$E$23*Inputs!$E$24*Inputs!$E$25*(1+Inputs!$E$19)^(X$5-1)*1</f>
        <v>8899.2</v>
      </c>
      <c r="Y22" s="20" t="n">
        <f aca="false">Y16*Inputs!$E$23*Inputs!$E$24*Inputs!$E$25*(1+Inputs!$E$19)^(Y$5-1)*1</f>
        <v>8899.2</v>
      </c>
      <c r="Z22" s="20" t="n">
        <f aca="false">Z16*Inputs!$E$23*Inputs!$E$24*Inputs!$E$25*(1+Inputs!$E$19)^(Z$5-1)*1</f>
        <v>8899.2</v>
      </c>
      <c r="AA22" s="20" t="n">
        <f aca="false">AA16*Inputs!$E$23*Inputs!$E$24*Inputs!$E$25*(1+Inputs!$E$19)^(AA$5-1)*1</f>
        <v>9166.176</v>
      </c>
      <c r="AB22" s="20" t="n">
        <f aca="false">AB16*Inputs!$E$23*Inputs!$E$24*Inputs!$E$25*(1+Inputs!$E$19)^(AB$5-1)*1</f>
        <v>9166.176</v>
      </c>
      <c r="AC22" s="20" t="n">
        <f aca="false">AC16*Inputs!$E$23*Inputs!$E$24*Inputs!$E$25*(1+Inputs!$E$19)^(AC$5-1)*1</f>
        <v>9166.176</v>
      </c>
      <c r="AD22" s="20" t="n">
        <f aca="false">AD16*Inputs!$E$23*Inputs!$E$24*Inputs!$E$25*(1+Inputs!$E$19)^(AD$5-1)*1</f>
        <v>9166.176</v>
      </c>
      <c r="AE22" s="20" t="n">
        <f aca="false">AE16*Inputs!$E$23*Inputs!$E$24*Inputs!$E$25*(1+Inputs!$E$19)^(AE$5-1)*1</f>
        <v>9166.176</v>
      </c>
      <c r="AF22" s="20" t="n">
        <f aca="false">AF16*Inputs!$E$23*Inputs!$E$24*Inputs!$E$25*(1+Inputs!$E$19)^(AF$5-1)*1</f>
        <v>9166.176</v>
      </c>
      <c r="AG22" s="20" t="n">
        <f aca="false">AG16*Inputs!$E$23*Inputs!$E$24*Inputs!$E$25*(1+Inputs!$E$19)^(AG$5-1)*1</f>
        <v>9166.176</v>
      </c>
      <c r="AH22" s="20" t="n">
        <f aca="false">AH16*Inputs!$E$23*Inputs!$E$24*Inputs!$E$25*(1+Inputs!$E$19)^(AH$5-1)*1</f>
        <v>9166.176</v>
      </c>
      <c r="AI22" s="20" t="n">
        <f aca="false">AI16*Inputs!$E$23*Inputs!$E$24*Inputs!$E$25*(1+Inputs!$E$19)^(AI$5-1)*1</f>
        <v>9166.176</v>
      </c>
      <c r="AJ22" s="20" t="n">
        <f aca="false">AJ16*Inputs!$E$23*Inputs!$E$24*Inputs!$E$25*(1+Inputs!$E$19)^(AJ$5-1)*1</f>
        <v>9166.176</v>
      </c>
      <c r="AK22" s="20" t="n">
        <f aca="false">AK16*Inputs!$E$23*Inputs!$E$24*Inputs!$E$25*(1+Inputs!$E$19)^(AK$5-1)*1</f>
        <v>9166.176</v>
      </c>
      <c r="AL22" s="20" t="n">
        <f aca="false">AL16*Inputs!$E$23*Inputs!$E$24*Inputs!$E$25*(1+Inputs!$E$19)^(AL$5-1)*1</f>
        <v>9166.176</v>
      </c>
    </row>
    <row r="23" customFormat="false" ht="15" hidden="false" customHeight="false" outlineLevel="0" collapsed="false">
      <c r="A23" s="11" t="s">
        <v>160</v>
      </c>
      <c r="C23" s="20" t="n">
        <f aca="false">C16*Inputs!$E$27*(1+Inputs!$E$19)^(C$5-1)*1</f>
        <v>667.5</v>
      </c>
      <c r="D23" s="20" t="n">
        <f aca="false">D16*Inputs!$E$27*(1+Inputs!$E$19)^(D$5-1)*1</f>
        <v>798.45</v>
      </c>
      <c r="E23" s="20" t="n">
        <f aca="false">E16*Inputs!$E$27*(1+Inputs!$E$19)^(E$5-1)*1</f>
        <v>921.543</v>
      </c>
      <c r="F23" s="20" t="n">
        <f aca="false">F16*Inputs!$E$27*(1+Inputs!$E$19)^(F$5-1)*1</f>
        <v>1037.25042</v>
      </c>
      <c r="G23" s="20" t="n">
        <f aca="false">G16*Inputs!$E$27*(1+Inputs!$E$19)^(G$5-1)*1</f>
        <v>1146.0153948</v>
      </c>
      <c r="H23" s="20" t="n">
        <f aca="false">H16*Inputs!$E$27*(1+Inputs!$E$19)^(H$5-1)*1</f>
        <v>1248.254471112</v>
      </c>
      <c r="I23" s="20" t="n">
        <f aca="false">I16*Inputs!$E$27*(1+Inputs!$E$19)^(I$5-1)*1</f>
        <v>1344.35920284528</v>
      </c>
      <c r="J23" s="20" t="n">
        <f aca="false">J16*Inputs!$E$27*(1+Inputs!$E$19)^(J$5-1)*1</f>
        <v>1434.69765067456</v>
      </c>
      <c r="K23" s="20" t="n">
        <f aca="false">K16*Inputs!$E$27*(1+Inputs!$E$19)^(K$5-1)*1</f>
        <v>1519.61579163409</v>
      </c>
      <c r="L23" s="20" t="n">
        <f aca="false">L16*Inputs!$E$27*(1+Inputs!$E$19)^(L$5-1)*1</f>
        <v>1599.43884413604</v>
      </c>
      <c r="M23" s="20" t="n">
        <f aca="false">M16*Inputs!$E$27*(1+Inputs!$E$19)^(M$5-1)*1</f>
        <v>1674.47251348788</v>
      </c>
      <c r="N23" s="20" t="n">
        <f aca="false">N16*Inputs!$E$27*(1+Inputs!$E$19)^(N$5-1)*1</f>
        <v>1745.00416267861</v>
      </c>
      <c r="O23" s="20" t="n">
        <f aca="false">O16*Inputs!$E$27*(1+Inputs!$E$19)^(O$5-1)*1</f>
        <v>1871.97753030543</v>
      </c>
      <c r="P23" s="20" t="n">
        <f aca="false">P16*Inputs!$E$27*(1+Inputs!$E$19)^(P$5-1)*1</f>
        <v>1948.4578784871</v>
      </c>
      <c r="Q23" s="20" t="n">
        <f aca="false">Q16*Inputs!$E$27*(1+Inputs!$E$19)^(Q$5-1)*1</f>
        <v>2020.34940577788</v>
      </c>
      <c r="R23" s="20" t="n">
        <f aca="false">R16*Inputs!$E$27*(1+Inputs!$E$19)^(R$5-1)*1</f>
        <v>2087.9274414312</v>
      </c>
      <c r="S23" s="20" t="n">
        <f aca="false">S16*Inputs!$E$27*(1+Inputs!$E$19)^(S$5-1)*1</f>
        <v>2151.45079494533</v>
      </c>
      <c r="T23" s="20" t="n">
        <f aca="false">T16*Inputs!$E$27*(1+Inputs!$E$19)^(T$5-1)*1</f>
        <v>2211.16274724861</v>
      </c>
      <c r="U23" s="20" t="n">
        <f aca="false">U16*Inputs!$E$27*(1+Inputs!$E$19)^(U$5-1)*1</f>
        <v>2267.29198241369</v>
      </c>
      <c r="V23" s="20" t="n">
        <f aca="false">V16*Inputs!$E$27*(1+Inputs!$E$19)^(V$5-1)*1</f>
        <v>2305.99431106643</v>
      </c>
      <c r="W23" s="20" t="n">
        <f aca="false">W16*Inputs!$E$27*(1+Inputs!$E$19)^(W$5-1)*1</f>
        <v>2317.5</v>
      </c>
      <c r="X23" s="20" t="n">
        <f aca="false">X16*Inputs!$E$27*(1+Inputs!$E$19)^(X$5-1)*1</f>
        <v>2317.5</v>
      </c>
      <c r="Y23" s="20" t="n">
        <f aca="false">Y16*Inputs!$E$27*(1+Inputs!$E$19)^(Y$5-1)*1</f>
        <v>2317.5</v>
      </c>
      <c r="Z23" s="20" t="n">
        <f aca="false">Z16*Inputs!$E$27*(1+Inputs!$E$19)^(Z$5-1)*1</f>
        <v>2317.5</v>
      </c>
      <c r="AA23" s="20" t="n">
        <f aca="false">AA16*Inputs!$E$27*(1+Inputs!$E$19)^(AA$5-1)*1</f>
        <v>2387.025</v>
      </c>
      <c r="AB23" s="20" t="n">
        <f aca="false">AB16*Inputs!$E$27*(1+Inputs!$E$19)^(AB$5-1)*1</f>
        <v>2387.025</v>
      </c>
      <c r="AC23" s="20" t="n">
        <f aca="false">AC16*Inputs!$E$27*(1+Inputs!$E$19)^(AC$5-1)*1</f>
        <v>2387.025</v>
      </c>
      <c r="AD23" s="20" t="n">
        <f aca="false">AD16*Inputs!$E$27*(1+Inputs!$E$19)^(AD$5-1)*1</f>
        <v>2387.025</v>
      </c>
      <c r="AE23" s="20" t="n">
        <f aca="false">AE16*Inputs!$E$27*(1+Inputs!$E$19)^(AE$5-1)*1</f>
        <v>2387.025</v>
      </c>
      <c r="AF23" s="20" t="n">
        <f aca="false">AF16*Inputs!$E$27*(1+Inputs!$E$19)^(AF$5-1)*1</f>
        <v>2387.025</v>
      </c>
      <c r="AG23" s="20" t="n">
        <f aca="false">AG16*Inputs!$E$27*(1+Inputs!$E$19)^(AG$5-1)*1</f>
        <v>2387.025</v>
      </c>
      <c r="AH23" s="20" t="n">
        <f aca="false">AH16*Inputs!$E$27*(1+Inputs!$E$19)^(AH$5-1)*1</f>
        <v>2387.025</v>
      </c>
      <c r="AI23" s="20" t="n">
        <f aca="false">AI16*Inputs!$E$27*(1+Inputs!$E$19)^(AI$5-1)*1</f>
        <v>2387.025</v>
      </c>
      <c r="AJ23" s="20" t="n">
        <f aca="false">AJ16*Inputs!$E$27*(1+Inputs!$E$19)^(AJ$5-1)*1</f>
        <v>2387.025</v>
      </c>
      <c r="AK23" s="20" t="n">
        <f aca="false">AK16*Inputs!$E$27*(1+Inputs!$E$19)^(AK$5-1)*1</f>
        <v>2387.025</v>
      </c>
      <c r="AL23" s="20" t="n">
        <f aca="false">AL16*Inputs!$E$27*(1+Inputs!$E$19)^(AL$5-1)*1</f>
        <v>2387.025</v>
      </c>
    </row>
    <row r="24" customFormat="false" ht="15" hidden="false" customHeight="false" outlineLevel="0" collapsed="false">
      <c r="A24" s="4" t="s">
        <v>7</v>
      </c>
      <c r="C24" s="34" t="n">
        <f aca="false">C20+C21+C22+C23</f>
        <v>18123</v>
      </c>
      <c r="D24" s="34" t="n">
        <f aca="false">D20+D21+D22+D23</f>
        <v>21349.608</v>
      </c>
      <c r="E24" s="34" t="n">
        <f aca="false">E20+E21+E22+E23</f>
        <v>24382.61952</v>
      </c>
      <c r="F24" s="34" t="n">
        <f aca="false">F20+F21+F22+F23</f>
        <v>27233.6503488</v>
      </c>
      <c r="G24" s="34" t="n">
        <f aca="false">G20+G21+G22+G23</f>
        <v>29913.619327872</v>
      </c>
      <c r="H24" s="34" t="n">
        <f aca="false">H20+H21+H22+H23</f>
        <v>32432.7901681997</v>
      </c>
      <c r="I24" s="34" t="n">
        <f aca="false">I20+I21+I22+I23</f>
        <v>34800.8107581077</v>
      </c>
      <c r="J24" s="34" t="n">
        <f aca="false">J20+J21+J22+J23</f>
        <v>37026.7501126212</v>
      </c>
      <c r="K24" s="34" t="n">
        <f aca="false">K20+K21+K22+K23</f>
        <v>39119.133105864</v>
      </c>
      <c r="L24" s="34" t="n">
        <f aca="false">L20+L21+L22+L23</f>
        <v>41085.9731195121</v>
      </c>
      <c r="M24" s="34" t="n">
        <f aca="false">M20+M21+M22+M23</f>
        <v>42934.8027323414</v>
      </c>
      <c r="N24" s="34" t="n">
        <f aca="false">N20+N21+N22+N23</f>
        <v>44672.7025684009</v>
      </c>
      <c r="O24" s="34" t="n">
        <f aca="false">O20+O21+O22+O23</f>
        <v>47975.7565467257</v>
      </c>
      <c r="P24" s="34" t="n">
        <f aca="false">P20+P21+P22+P23</f>
        <v>49860.2323259222</v>
      </c>
      <c r="Q24" s="34" t="n">
        <f aca="false">Q20+Q21+Q22+Q23</f>
        <v>51631.6395583669</v>
      </c>
      <c r="R24" s="34" t="n">
        <f aca="false">R20+R21+R22+R23</f>
        <v>53296.7623568648</v>
      </c>
      <c r="S24" s="34" t="n">
        <f aca="false">S20+S21+S22+S23</f>
        <v>54861.977787453</v>
      </c>
      <c r="T24" s="34" t="n">
        <f aca="false">T20+T21+T22+T23</f>
        <v>56333.2802922058</v>
      </c>
      <c r="U24" s="34" t="n">
        <f aca="false">U20+U21+U22+U23</f>
        <v>57716.3046466734</v>
      </c>
      <c r="V24" s="34" t="n">
        <f aca="false">V20+V21+V22+V23</f>
        <v>58394.3706375889</v>
      </c>
      <c r="W24" s="34" t="n">
        <f aca="false">W20+W21+W22+W23</f>
        <v>58465.89</v>
      </c>
      <c r="X24" s="34" t="n">
        <f aca="false">X20+X21+X22+X23</f>
        <v>58465.89</v>
      </c>
      <c r="Y24" s="34" t="n">
        <f aca="false">Y20+Y21+Y22+Y23</f>
        <v>58465.89</v>
      </c>
      <c r="Z24" s="34" t="n">
        <f aca="false">Z20+Z21+Z22+Z23</f>
        <v>58465.89</v>
      </c>
      <c r="AA24" s="34" t="n">
        <f aca="false">AA20+AA21+AA22+AA23</f>
        <v>60219.8667</v>
      </c>
      <c r="AB24" s="34" t="n">
        <f aca="false">AB20+AB21+AB22+AB23</f>
        <v>60219.8667</v>
      </c>
      <c r="AC24" s="34" t="n">
        <f aca="false">AC20+AC21+AC22+AC23</f>
        <v>60219.8667</v>
      </c>
      <c r="AD24" s="34" t="n">
        <f aca="false">AD20+AD21+AD22+AD23</f>
        <v>60219.8667</v>
      </c>
      <c r="AE24" s="34" t="n">
        <f aca="false">AE20+AE21+AE22+AE23</f>
        <v>60219.8667</v>
      </c>
      <c r="AF24" s="34" t="n">
        <f aca="false">AF20+AF21+AF22+AF23</f>
        <v>60219.8667</v>
      </c>
      <c r="AG24" s="34" t="n">
        <f aca="false">AG20+AG21+AG22+AG23</f>
        <v>60219.8667</v>
      </c>
      <c r="AH24" s="34" t="n">
        <f aca="false">AH20+AH21+AH22+AH23</f>
        <v>60219.8667</v>
      </c>
      <c r="AI24" s="34" t="n">
        <f aca="false">AI20+AI21+AI22+AI23</f>
        <v>60219.8667</v>
      </c>
      <c r="AJ24" s="34" t="n">
        <f aca="false">AJ20+AJ21+AJ22+AJ23</f>
        <v>60219.8667</v>
      </c>
      <c r="AK24" s="34" t="n">
        <f aca="false">AK20+AK21+AK22+AK23</f>
        <v>60219.8667</v>
      </c>
      <c r="AL24" s="34" t="n">
        <f aca="false">AL20+AL21+AL22+AL23</f>
        <v>60219.8667</v>
      </c>
    </row>
    <row r="26" customFormat="false" ht="15" hidden="false" customHeight="false" outlineLevel="0" collapsed="false">
      <c r="A26" s="7" t="s">
        <v>161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customFormat="false" ht="15" hidden="false" customHeight="false" outlineLevel="0" collapsed="false">
      <c r="A27" s="11" t="s">
        <v>162</v>
      </c>
      <c r="C27" s="20" t="n">
        <f aca="false">-Inputs!$E$31*52/12*Inputs!$E$32*(1+Inputs!$E$51)^(C$5-1)*1</f>
        <v>-7800</v>
      </c>
      <c r="D27" s="20" t="n">
        <f aca="false">-Inputs!$E$31*52/12*Inputs!$E$32*(1+Inputs!$E$51)^(D$5-1)*1</f>
        <v>-7800</v>
      </c>
      <c r="E27" s="20" t="n">
        <f aca="false">-Inputs!$E$31*52/12*Inputs!$E$32*(1+Inputs!$E$51)^(E$5-1)*1</f>
        <v>-7800</v>
      </c>
      <c r="F27" s="20" t="n">
        <f aca="false">-Inputs!$E$31*52/12*Inputs!$E$32*(1+Inputs!$E$51)^(F$5-1)*1</f>
        <v>-7800</v>
      </c>
      <c r="G27" s="20" t="n">
        <f aca="false">-Inputs!$E$31*52/12*Inputs!$E$32*(1+Inputs!$E$51)^(G$5-1)*1</f>
        <v>-7800</v>
      </c>
      <c r="H27" s="20" t="n">
        <f aca="false">-Inputs!$E$31*52/12*Inputs!$E$32*(1+Inputs!$E$51)^(H$5-1)*1</f>
        <v>-7800</v>
      </c>
      <c r="I27" s="20" t="n">
        <f aca="false">-Inputs!$E$31*52/12*Inputs!$E$32*(1+Inputs!$E$51)^(I$5-1)*1</f>
        <v>-7800</v>
      </c>
      <c r="J27" s="20" t="n">
        <f aca="false">-Inputs!$E$31*52/12*Inputs!$E$32*(1+Inputs!$E$51)^(J$5-1)*1</f>
        <v>-7800</v>
      </c>
      <c r="K27" s="20" t="n">
        <f aca="false">-Inputs!$E$31*52/12*Inputs!$E$32*(1+Inputs!$E$51)^(K$5-1)*1</f>
        <v>-7800</v>
      </c>
      <c r="L27" s="20" t="n">
        <f aca="false">-Inputs!$E$31*52/12*Inputs!$E$32*(1+Inputs!$E$51)^(L$5-1)*1</f>
        <v>-7800</v>
      </c>
      <c r="M27" s="20" t="n">
        <f aca="false">-Inputs!$E$31*52/12*Inputs!$E$32*(1+Inputs!$E$51)^(M$5-1)*1</f>
        <v>-7800</v>
      </c>
      <c r="N27" s="20" t="n">
        <f aca="false">-Inputs!$E$31*52/12*Inputs!$E$32*(1+Inputs!$E$51)^(N$5-1)*1</f>
        <v>-7800</v>
      </c>
      <c r="O27" s="20" t="n">
        <f aca="false">-Inputs!$E$31*52/12*Inputs!$E$32*(1+Inputs!$E$51)^(O$5-1)*1</f>
        <v>-8034</v>
      </c>
      <c r="P27" s="20" t="n">
        <f aca="false">-Inputs!$E$31*52/12*Inputs!$E$32*(1+Inputs!$E$51)^(P$5-1)*1</f>
        <v>-8034</v>
      </c>
      <c r="Q27" s="20" t="n">
        <f aca="false">-Inputs!$E$31*52/12*Inputs!$E$32*(1+Inputs!$E$51)^(Q$5-1)*1</f>
        <v>-8034</v>
      </c>
      <c r="R27" s="20" t="n">
        <f aca="false">-Inputs!$E$31*52/12*Inputs!$E$32*(1+Inputs!$E$51)^(R$5-1)*1</f>
        <v>-8034</v>
      </c>
      <c r="S27" s="20" t="n">
        <f aca="false">-Inputs!$E$31*52/12*Inputs!$E$32*(1+Inputs!$E$51)^(S$5-1)*1</f>
        <v>-8034</v>
      </c>
      <c r="T27" s="20" t="n">
        <f aca="false">-Inputs!$E$31*52/12*Inputs!$E$32*(1+Inputs!$E$51)^(T$5-1)*1</f>
        <v>-8034</v>
      </c>
      <c r="U27" s="20" t="n">
        <f aca="false">-Inputs!$E$31*52/12*Inputs!$E$32*(1+Inputs!$E$51)^(U$5-1)*1</f>
        <v>-8034</v>
      </c>
      <c r="V27" s="20" t="n">
        <f aca="false">-Inputs!$E$31*52/12*Inputs!$E$32*(1+Inputs!$E$51)^(V$5-1)*1</f>
        <v>-8034</v>
      </c>
      <c r="W27" s="20" t="n">
        <f aca="false">-Inputs!$E$31*52/12*Inputs!$E$32*(1+Inputs!$E$51)^(W$5-1)*1</f>
        <v>-8034</v>
      </c>
      <c r="X27" s="20" t="n">
        <f aca="false">-Inputs!$E$31*52/12*Inputs!$E$32*(1+Inputs!$E$51)^(X$5-1)*1</f>
        <v>-8034</v>
      </c>
      <c r="Y27" s="20" t="n">
        <f aca="false">-Inputs!$E$31*52/12*Inputs!$E$32*(1+Inputs!$E$51)^(Y$5-1)*1</f>
        <v>-8034</v>
      </c>
      <c r="Z27" s="20" t="n">
        <f aca="false">-Inputs!$E$31*52/12*Inputs!$E$32*(1+Inputs!$E$51)^(Z$5-1)*1</f>
        <v>-8034</v>
      </c>
      <c r="AA27" s="20" t="n">
        <f aca="false">-Inputs!$E$31*52/12*Inputs!$E$32*(1+Inputs!$E$51)^(AA$5-1)*1</f>
        <v>-8275.02</v>
      </c>
      <c r="AB27" s="20" t="n">
        <f aca="false">-Inputs!$E$31*52/12*Inputs!$E$32*(1+Inputs!$E$51)^(AB$5-1)*1</f>
        <v>-8275.02</v>
      </c>
      <c r="AC27" s="20" t="n">
        <f aca="false">-Inputs!$E$31*52/12*Inputs!$E$32*(1+Inputs!$E$51)^(AC$5-1)*1</f>
        <v>-8275.02</v>
      </c>
      <c r="AD27" s="20" t="n">
        <f aca="false">-Inputs!$E$31*52/12*Inputs!$E$32*(1+Inputs!$E$51)^(AD$5-1)*1</f>
        <v>-8275.02</v>
      </c>
      <c r="AE27" s="20" t="n">
        <f aca="false">-Inputs!$E$31*52/12*Inputs!$E$32*(1+Inputs!$E$51)^(AE$5-1)*1</f>
        <v>-8275.02</v>
      </c>
      <c r="AF27" s="20" t="n">
        <f aca="false">-Inputs!$E$31*52/12*Inputs!$E$32*(1+Inputs!$E$51)^(AF$5-1)*1</f>
        <v>-8275.02</v>
      </c>
      <c r="AG27" s="20" t="n">
        <f aca="false">-Inputs!$E$31*52/12*Inputs!$E$32*(1+Inputs!$E$51)^(AG$5-1)*1</f>
        <v>-8275.02</v>
      </c>
      <c r="AH27" s="20" t="n">
        <f aca="false">-Inputs!$E$31*52/12*Inputs!$E$32*(1+Inputs!$E$51)^(AH$5-1)*1</f>
        <v>-8275.02</v>
      </c>
      <c r="AI27" s="20" t="n">
        <f aca="false">-Inputs!$E$31*52/12*Inputs!$E$32*(1+Inputs!$E$51)^(AI$5-1)*1</f>
        <v>-8275.02</v>
      </c>
      <c r="AJ27" s="20" t="n">
        <f aca="false">-Inputs!$E$31*52/12*Inputs!$E$32*(1+Inputs!$E$51)^(AJ$5-1)*1</f>
        <v>-8275.02</v>
      </c>
      <c r="AK27" s="20" t="n">
        <f aca="false">-Inputs!$E$31*52/12*Inputs!$E$32*(1+Inputs!$E$51)^(AK$5-1)*1</f>
        <v>-8275.02</v>
      </c>
      <c r="AL27" s="20" t="n">
        <f aca="false">-Inputs!$E$31*52/12*Inputs!$E$32*(1+Inputs!$E$51)^(AL$5-1)*1</f>
        <v>-8275.02</v>
      </c>
    </row>
    <row r="28" customFormat="false" ht="15" hidden="false" customHeight="false" outlineLevel="0" collapsed="false">
      <c r="A28" s="11" t="s">
        <v>163</v>
      </c>
      <c r="C28" s="20" t="n">
        <f aca="false">-C22*Inputs!$E$26</f>
        <v>-1281.6</v>
      </c>
      <c r="D28" s="20" t="n">
        <f aca="false">-D22*Inputs!$E$26</f>
        <v>-1533.024</v>
      </c>
      <c r="E28" s="20" t="n">
        <f aca="false">-E22*Inputs!$E$26</f>
        <v>-1769.36256</v>
      </c>
      <c r="F28" s="20" t="n">
        <f aca="false">-F22*Inputs!$E$26</f>
        <v>-1991.5208064</v>
      </c>
      <c r="G28" s="20" t="n">
        <f aca="false">-G22*Inputs!$E$26</f>
        <v>-2200.349558016</v>
      </c>
      <c r="H28" s="20" t="n">
        <f aca="false">-H22*Inputs!$E$26</f>
        <v>-2396.64858453504</v>
      </c>
      <c r="I28" s="20" t="n">
        <f aca="false">-I22*Inputs!$E$26</f>
        <v>-2581.16966946294</v>
      </c>
      <c r="J28" s="20" t="n">
        <f aca="false">-J22*Inputs!$E$26</f>
        <v>-2754.61948929516</v>
      </c>
      <c r="K28" s="20" t="n">
        <f aca="false">-K22*Inputs!$E$26</f>
        <v>-2917.66231993745</v>
      </c>
      <c r="L28" s="20" t="n">
        <f aca="false">-L22*Inputs!$E$26</f>
        <v>-3070.9225807412</v>
      </c>
      <c r="M28" s="20" t="n">
        <f aca="false">-M22*Inputs!$E$26</f>
        <v>-3214.98722589673</v>
      </c>
      <c r="N28" s="20" t="n">
        <f aca="false">-N22*Inputs!$E$26</f>
        <v>-3350.40799234293</v>
      </c>
      <c r="O28" s="20" t="n">
        <f aca="false">-O22*Inputs!$E$26</f>
        <v>-3594.19685818642</v>
      </c>
      <c r="P28" s="20" t="n">
        <f aca="false">-P22*Inputs!$E$26</f>
        <v>-3741.03912669524</v>
      </c>
      <c r="Q28" s="20" t="n">
        <f aca="false">-Q22*Inputs!$E$26</f>
        <v>-3879.07085909352</v>
      </c>
      <c r="R28" s="20" t="n">
        <f aca="false">-R22*Inputs!$E$26</f>
        <v>-4008.82068754791</v>
      </c>
      <c r="S28" s="20" t="n">
        <f aca="false">-S22*Inputs!$E$26</f>
        <v>-4130.78552629504</v>
      </c>
      <c r="T28" s="20" t="n">
        <f aca="false">-T22*Inputs!$E$26</f>
        <v>-4245.43247471733</v>
      </c>
      <c r="U28" s="20" t="n">
        <f aca="false">-U22*Inputs!$E$26</f>
        <v>-4353.20060623429</v>
      </c>
      <c r="V28" s="20" t="n">
        <f aca="false">-V22*Inputs!$E$26</f>
        <v>-4427.50907724754</v>
      </c>
      <c r="W28" s="20" t="n">
        <f aca="false">-W22*Inputs!$E$26</f>
        <v>-4449.6</v>
      </c>
      <c r="X28" s="20" t="n">
        <f aca="false">-X22*Inputs!$E$26</f>
        <v>-4449.6</v>
      </c>
      <c r="Y28" s="20" t="n">
        <f aca="false">-Y22*Inputs!$E$26</f>
        <v>-4449.6</v>
      </c>
      <c r="Z28" s="20" t="n">
        <f aca="false">-Z22*Inputs!$E$26</f>
        <v>-4449.6</v>
      </c>
      <c r="AA28" s="20" t="n">
        <f aca="false">-AA22*Inputs!$E$26</f>
        <v>-4583.088</v>
      </c>
      <c r="AB28" s="20" t="n">
        <f aca="false">-AB22*Inputs!$E$26</f>
        <v>-4583.088</v>
      </c>
      <c r="AC28" s="20" t="n">
        <f aca="false">-AC22*Inputs!$E$26</f>
        <v>-4583.088</v>
      </c>
      <c r="AD28" s="20" t="n">
        <f aca="false">-AD22*Inputs!$E$26</f>
        <v>-4583.088</v>
      </c>
      <c r="AE28" s="20" t="n">
        <f aca="false">-AE22*Inputs!$E$26</f>
        <v>-4583.088</v>
      </c>
      <c r="AF28" s="20" t="n">
        <f aca="false">-AF22*Inputs!$E$26</f>
        <v>-4583.088</v>
      </c>
      <c r="AG28" s="20" t="n">
        <f aca="false">-AG22*Inputs!$E$26</f>
        <v>-4583.088</v>
      </c>
      <c r="AH28" s="20" t="n">
        <f aca="false">-AH22*Inputs!$E$26</f>
        <v>-4583.088</v>
      </c>
      <c r="AI28" s="20" t="n">
        <f aca="false">-AI22*Inputs!$E$26</f>
        <v>-4583.088</v>
      </c>
      <c r="AJ28" s="20" t="n">
        <f aca="false">-AJ22*Inputs!$E$26</f>
        <v>-4583.088</v>
      </c>
      <c r="AK28" s="20" t="n">
        <f aca="false">-AK22*Inputs!$E$26</f>
        <v>-4583.088</v>
      </c>
      <c r="AL28" s="20" t="n">
        <f aca="false">-AL22*Inputs!$E$26</f>
        <v>-4583.088</v>
      </c>
    </row>
    <row r="29" customFormat="false" ht="15" hidden="false" customHeight="false" outlineLevel="0" collapsed="false">
      <c r="A29" s="11" t="s">
        <v>164</v>
      </c>
      <c r="C29" s="20" t="n">
        <f aca="false">-C23*Inputs!$E$28</f>
        <v>-333.75</v>
      </c>
      <c r="D29" s="20" t="n">
        <f aca="false">-D23*Inputs!$E$28</f>
        <v>-399.225</v>
      </c>
      <c r="E29" s="20" t="n">
        <f aca="false">-E23*Inputs!$E$28</f>
        <v>-460.7715</v>
      </c>
      <c r="F29" s="20" t="n">
        <f aca="false">-F23*Inputs!$E$28</f>
        <v>-518.62521</v>
      </c>
      <c r="G29" s="20" t="n">
        <f aca="false">-G23*Inputs!$E$28</f>
        <v>-573.0076974</v>
      </c>
      <c r="H29" s="20" t="n">
        <f aca="false">-H23*Inputs!$E$28</f>
        <v>-624.127235556</v>
      </c>
      <c r="I29" s="20" t="n">
        <f aca="false">-I23*Inputs!$E$28</f>
        <v>-672.17960142264</v>
      </c>
      <c r="J29" s="20" t="n">
        <f aca="false">-J23*Inputs!$E$28</f>
        <v>-717.348825337281</v>
      </c>
      <c r="K29" s="20" t="n">
        <f aca="false">-K23*Inputs!$E$28</f>
        <v>-759.807895817045</v>
      </c>
      <c r="L29" s="20" t="n">
        <f aca="false">-L23*Inputs!$E$28</f>
        <v>-799.719422068022</v>
      </c>
      <c r="M29" s="20" t="n">
        <f aca="false">-M23*Inputs!$E$28</f>
        <v>-837.23625674394</v>
      </c>
      <c r="N29" s="20" t="n">
        <f aca="false">-N23*Inputs!$E$28</f>
        <v>-872.502081339304</v>
      </c>
      <c r="O29" s="20" t="n">
        <f aca="false">-O23*Inputs!$E$28</f>
        <v>-935.988765152714</v>
      </c>
      <c r="P29" s="20" t="n">
        <f aca="false">-P23*Inputs!$E$28</f>
        <v>-974.228939243551</v>
      </c>
      <c r="Q29" s="20" t="n">
        <f aca="false">-Q23*Inputs!$E$28</f>
        <v>-1010.17470288894</v>
      </c>
      <c r="R29" s="20" t="n">
        <f aca="false">-R23*Inputs!$E$28</f>
        <v>-1043.9637207156</v>
      </c>
      <c r="S29" s="20" t="n">
        <f aca="false">-S23*Inputs!$E$28</f>
        <v>-1075.72539747267</v>
      </c>
      <c r="T29" s="20" t="n">
        <f aca="false">-T23*Inputs!$E$28</f>
        <v>-1105.58137362431</v>
      </c>
      <c r="U29" s="20" t="n">
        <f aca="false">-U23*Inputs!$E$28</f>
        <v>-1133.64599120685</v>
      </c>
      <c r="V29" s="20" t="n">
        <f aca="false">-V23*Inputs!$E$28</f>
        <v>-1152.99715553321</v>
      </c>
      <c r="W29" s="20" t="n">
        <f aca="false">-W23*Inputs!$E$28</f>
        <v>-1158.75</v>
      </c>
      <c r="X29" s="20" t="n">
        <f aca="false">-X23*Inputs!$E$28</f>
        <v>-1158.75</v>
      </c>
      <c r="Y29" s="20" t="n">
        <f aca="false">-Y23*Inputs!$E$28</f>
        <v>-1158.75</v>
      </c>
      <c r="Z29" s="20" t="n">
        <f aca="false">-Z23*Inputs!$E$28</f>
        <v>-1158.75</v>
      </c>
      <c r="AA29" s="20" t="n">
        <f aca="false">-AA23*Inputs!$E$28</f>
        <v>-1193.5125</v>
      </c>
      <c r="AB29" s="20" t="n">
        <f aca="false">-AB23*Inputs!$E$28</f>
        <v>-1193.5125</v>
      </c>
      <c r="AC29" s="20" t="n">
        <f aca="false">-AC23*Inputs!$E$28</f>
        <v>-1193.5125</v>
      </c>
      <c r="AD29" s="20" t="n">
        <f aca="false">-AD23*Inputs!$E$28</f>
        <v>-1193.5125</v>
      </c>
      <c r="AE29" s="20" t="n">
        <f aca="false">-AE23*Inputs!$E$28</f>
        <v>-1193.5125</v>
      </c>
      <c r="AF29" s="20" t="n">
        <f aca="false">-AF23*Inputs!$E$28</f>
        <v>-1193.5125</v>
      </c>
      <c r="AG29" s="20" t="n">
        <f aca="false">-AG23*Inputs!$E$28</f>
        <v>-1193.5125</v>
      </c>
      <c r="AH29" s="20" t="n">
        <f aca="false">-AH23*Inputs!$E$28</f>
        <v>-1193.5125</v>
      </c>
      <c r="AI29" s="20" t="n">
        <f aca="false">-AI23*Inputs!$E$28</f>
        <v>-1193.5125</v>
      </c>
      <c r="AJ29" s="20" t="n">
        <f aca="false">-AJ23*Inputs!$E$28</f>
        <v>-1193.5125</v>
      </c>
      <c r="AK29" s="20" t="n">
        <f aca="false">-AK23*Inputs!$E$28</f>
        <v>-1193.5125</v>
      </c>
      <c r="AL29" s="20" t="n">
        <f aca="false">-AL23*Inputs!$E$28</f>
        <v>-1193.5125</v>
      </c>
    </row>
    <row r="30" customFormat="false" ht="15" hidden="false" customHeight="false" outlineLevel="0" collapsed="false">
      <c r="A30" s="4" t="s">
        <v>161</v>
      </c>
      <c r="C30" s="15" t="n">
        <f aca="false">C27+C28+C29</f>
        <v>-9415.35</v>
      </c>
      <c r="D30" s="15" t="n">
        <f aca="false">D27+D28+D29</f>
        <v>-9732.249</v>
      </c>
      <c r="E30" s="15" t="n">
        <f aca="false">E27+E28+E29</f>
        <v>-10030.13406</v>
      </c>
      <c r="F30" s="15" t="n">
        <f aca="false">F27+F28+F29</f>
        <v>-10310.1460164</v>
      </c>
      <c r="G30" s="15" t="n">
        <f aca="false">G27+G28+G29</f>
        <v>-10573.357255416</v>
      </c>
      <c r="H30" s="15" t="n">
        <f aca="false">H27+H28+H29</f>
        <v>-10820.775820091</v>
      </c>
      <c r="I30" s="15" t="n">
        <f aca="false">I27+I28+I29</f>
        <v>-11053.3492708856</v>
      </c>
      <c r="J30" s="15" t="n">
        <f aca="false">J27+J28+J29</f>
        <v>-11271.9683146324</v>
      </c>
      <c r="K30" s="15" t="n">
        <f aca="false">K27+K28+K29</f>
        <v>-11477.4702157545</v>
      </c>
      <c r="L30" s="15" t="n">
        <f aca="false">L27+L28+L29</f>
        <v>-11670.6420028092</v>
      </c>
      <c r="M30" s="15" t="n">
        <f aca="false">M27+M28+M29</f>
        <v>-11852.2234826407</v>
      </c>
      <c r="N30" s="15" t="n">
        <f aca="false">N27+N28+N29</f>
        <v>-12022.9100736822</v>
      </c>
      <c r="O30" s="15" t="n">
        <f aca="false">O27+O28+O29</f>
        <v>-12564.1856233391</v>
      </c>
      <c r="P30" s="15" t="n">
        <f aca="false">P27+P28+P29</f>
        <v>-12749.2680659388</v>
      </c>
      <c r="Q30" s="15" t="n">
        <f aca="false">Q27+Q28+Q29</f>
        <v>-12923.2455619825</v>
      </c>
      <c r="R30" s="15" t="n">
        <f aca="false">R27+R28+R29</f>
        <v>-13086.7844082635</v>
      </c>
      <c r="S30" s="15" t="n">
        <f aca="false">S27+S28+S29</f>
        <v>-13240.5109237677</v>
      </c>
      <c r="T30" s="15" t="n">
        <f aca="false">T27+T28+T29</f>
        <v>-13385.0138483416</v>
      </c>
      <c r="U30" s="15" t="n">
        <f aca="false">U27+U28+U29</f>
        <v>-13520.8465974411</v>
      </c>
      <c r="V30" s="15" t="n">
        <f aca="false">V27+V28+V29</f>
        <v>-13614.5062327808</v>
      </c>
      <c r="W30" s="15" t="n">
        <f aca="false">W27+W28+W29</f>
        <v>-13642.35</v>
      </c>
      <c r="X30" s="15" t="n">
        <f aca="false">X27+X28+X29</f>
        <v>-13642.35</v>
      </c>
      <c r="Y30" s="15" t="n">
        <f aca="false">Y27+Y28+Y29</f>
        <v>-13642.35</v>
      </c>
      <c r="Z30" s="15" t="n">
        <f aca="false">Z27+Z28+Z29</f>
        <v>-13642.35</v>
      </c>
      <c r="AA30" s="15" t="n">
        <f aca="false">AA27+AA28+AA29</f>
        <v>-14051.6205</v>
      </c>
      <c r="AB30" s="15" t="n">
        <f aca="false">AB27+AB28+AB29</f>
        <v>-14051.6205</v>
      </c>
      <c r="AC30" s="15" t="n">
        <f aca="false">AC27+AC28+AC29</f>
        <v>-14051.6205</v>
      </c>
      <c r="AD30" s="15" t="n">
        <f aca="false">AD27+AD28+AD29</f>
        <v>-14051.6205</v>
      </c>
      <c r="AE30" s="15" t="n">
        <f aca="false">AE27+AE28+AE29</f>
        <v>-14051.6205</v>
      </c>
      <c r="AF30" s="15" t="n">
        <f aca="false">AF27+AF28+AF29</f>
        <v>-14051.6205</v>
      </c>
      <c r="AG30" s="15" t="n">
        <f aca="false">AG27+AG28+AG29</f>
        <v>-14051.6205</v>
      </c>
      <c r="AH30" s="15" t="n">
        <f aca="false">AH27+AH28+AH29</f>
        <v>-14051.6205</v>
      </c>
      <c r="AI30" s="15" t="n">
        <f aca="false">AI27+AI28+AI29</f>
        <v>-14051.6205</v>
      </c>
      <c r="AJ30" s="15" t="n">
        <f aca="false">AJ27+AJ28+AJ29</f>
        <v>-14051.6205</v>
      </c>
      <c r="AK30" s="15" t="n">
        <f aca="false">AK27+AK28+AK29</f>
        <v>-14051.6205</v>
      </c>
      <c r="AL30" s="15" t="n">
        <f aca="false">AL27+AL28+AL29</f>
        <v>-14051.6205</v>
      </c>
    </row>
    <row r="31" customFormat="false" ht="15" hidden="false" customHeight="false" outlineLevel="0" collapsed="false">
      <c r="A31" s="4" t="s">
        <v>8</v>
      </c>
      <c r="C31" s="34" t="n">
        <f aca="false">C24+C30</f>
        <v>8707.65</v>
      </c>
      <c r="D31" s="34" t="n">
        <f aca="false">D24+D30</f>
        <v>11617.359</v>
      </c>
      <c r="E31" s="34" t="n">
        <f aca="false">E24+E30</f>
        <v>14352.48546</v>
      </c>
      <c r="F31" s="34" t="n">
        <f aca="false">F24+F30</f>
        <v>16923.5043324</v>
      </c>
      <c r="G31" s="34" t="n">
        <f aca="false">G24+G30</f>
        <v>19340.262072456</v>
      </c>
      <c r="H31" s="34" t="n">
        <f aca="false">H24+H30</f>
        <v>21612.0143481086</v>
      </c>
      <c r="I31" s="34" t="n">
        <f aca="false">I24+I30</f>
        <v>23747.4614872221</v>
      </c>
      <c r="J31" s="34" t="n">
        <f aca="false">J24+J30</f>
        <v>25754.7817979888</v>
      </c>
      <c r="K31" s="34" t="n">
        <f aca="false">K24+K30</f>
        <v>27641.6628901095</v>
      </c>
      <c r="L31" s="34" t="n">
        <f aca="false">L24+L30</f>
        <v>29415.3311167029</v>
      </c>
      <c r="M31" s="34" t="n">
        <f aca="false">M24+M30</f>
        <v>31082.5792497007</v>
      </c>
      <c r="N31" s="34" t="n">
        <f aca="false">N24+N30</f>
        <v>32649.7924947187</v>
      </c>
      <c r="O31" s="34" t="n">
        <f aca="false">O24+O30</f>
        <v>35411.5709233866</v>
      </c>
      <c r="P31" s="34" t="n">
        <f aca="false">P24+P30</f>
        <v>37110.9642599834</v>
      </c>
      <c r="Q31" s="34" t="n">
        <f aca="false">Q24+Q30</f>
        <v>38708.3939963844</v>
      </c>
      <c r="R31" s="34" t="n">
        <f aca="false">R24+R30</f>
        <v>40209.9779486013</v>
      </c>
      <c r="S31" s="34" t="n">
        <f aca="false">S24+S30</f>
        <v>41621.4668636853</v>
      </c>
      <c r="T31" s="34" t="n">
        <f aca="false">T24+T30</f>
        <v>42948.2664438641</v>
      </c>
      <c r="U31" s="34" t="n">
        <f aca="false">U24+U30</f>
        <v>44195.4580492323</v>
      </c>
      <c r="V31" s="34" t="n">
        <f aca="false">V24+V30</f>
        <v>44779.8644048082</v>
      </c>
      <c r="W31" s="34" t="n">
        <f aca="false">W24+W30</f>
        <v>44823.54</v>
      </c>
      <c r="X31" s="34" t="n">
        <f aca="false">X24+X30</f>
        <v>44823.54</v>
      </c>
      <c r="Y31" s="34" t="n">
        <f aca="false">Y24+Y30</f>
        <v>44823.54</v>
      </c>
      <c r="Z31" s="34" t="n">
        <f aca="false">Z24+Z30</f>
        <v>44823.54</v>
      </c>
      <c r="AA31" s="34" t="n">
        <f aca="false">AA24+AA30</f>
        <v>46168.2462</v>
      </c>
      <c r="AB31" s="34" t="n">
        <f aca="false">AB24+AB30</f>
        <v>46168.2462</v>
      </c>
      <c r="AC31" s="34" t="n">
        <f aca="false">AC24+AC30</f>
        <v>46168.2462</v>
      </c>
      <c r="AD31" s="34" t="n">
        <f aca="false">AD24+AD30</f>
        <v>46168.2462</v>
      </c>
      <c r="AE31" s="34" t="n">
        <f aca="false">AE24+AE30</f>
        <v>46168.2462</v>
      </c>
      <c r="AF31" s="34" t="n">
        <f aca="false">AF24+AF30</f>
        <v>46168.2462</v>
      </c>
      <c r="AG31" s="34" t="n">
        <f aca="false">AG24+AG30</f>
        <v>46168.2462</v>
      </c>
      <c r="AH31" s="34" t="n">
        <f aca="false">AH24+AH30</f>
        <v>46168.2462</v>
      </c>
      <c r="AI31" s="34" t="n">
        <f aca="false">AI24+AI30</f>
        <v>46168.2462</v>
      </c>
      <c r="AJ31" s="34" t="n">
        <f aca="false">AJ24+AJ30</f>
        <v>46168.2462</v>
      </c>
      <c r="AK31" s="34" t="n">
        <f aca="false">AK24+AK30</f>
        <v>46168.2462</v>
      </c>
      <c r="AL31" s="34" t="n">
        <f aca="false">AL24+AL30</f>
        <v>46168.2462</v>
      </c>
    </row>
    <row r="33" customFormat="false" ht="15" hidden="false" customHeight="false" outlineLevel="0" collapsed="false">
      <c r="A33" s="7" t="s">
        <v>165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customFormat="false" ht="15" hidden="false" customHeight="false" outlineLevel="0" collapsed="false">
      <c r="A34" s="11" t="s">
        <v>166</v>
      </c>
      <c r="C34" s="10" t="n">
        <f aca="false">Headcount!C15</f>
        <v>-13841.6666666667</v>
      </c>
      <c r="D34" s="10" t="n">
        <f aca="false">Headcount!D15</f>
        <v>-13841.6666666667</v>
      </c>
      <c r="E34" s="10" t="n">
        <f aca="false">Headcount!E15</f>
        <v>-13841.6666666667</v>
      </c>
      <c r="F34" s="10" t="n">
        <f aca="false">Headcount!F15</f>
        <v>-13841.6666666667</v>
      </c>
      <c r="G34" s="10" t="n">
        <f aca="false">Headcount!G15</f>
        <v>-13841.6666666667</v>
      </c>
      <c r="H34" s="10" t="n">
        <f aca="false">Headcount!H15</f>
        <v>-13841.6666666667</v>
      </c>
      <c r="I34" s="10" t="n">
        <f aca="false">Headcount!I15</f>
        <v>-13841.6666666667</v>
      </c>
      <c r="J34" s="10" t="n">
        <f aca="false">Headcount!J15</f>
        <v>-13841.6666666667</v>
      </c>
      <c r="K34" s="10" t="n">
        <f aca="false">Headcount!K15</f>
        <v>-13841.6666666667</v>
      </c>
      <c r="L34" s="10" t="n">
        <f aca="false">Headcount!L15</f>
        <v>-13841.6666666667</v>
      </c>
      <c r="M34" s="10" t="n">
        <f aca="false">Headcount!M15</f>
        <v>-13841.6666666667</v>
      </c>
      <c r="N34" s="10" t="n">
        <f aca="false">Headcount!N15</f>
        <v>-13841.6666666667</v>
      </c>
      <c r="O34" s="10" t="n">
        <f aca="false">Headcount!O15</f>
        <v>-14256.9166666667</v>
      </c>
      <c r="P34" s="10" t="n">
        <f aca="false">Headcount!P15</f>
        <v>-14256.9166666667</v>
      </c>
      <c r="Q34" s="10" t="n">
        <f aca="false">Headcount!Q15</f>
        <v>-14256.9166666667</v>
      </c>
      <c r="R34" s="10" t="n">
        <f aca="false">Headcount!R15</f>
        <v>-14256.9166666667</v>
      </c>
      <c r="S34" s="10" t="n">
        <f aca="false">Headcount!S15</f>
        <v>-14256.9166666667</v>
      </c>
      <c r="T34" s="10" t="n">
        <f aca="false">Headcount!T15</f>
        <v>-14256.9166666667</v>
      </c>
      <c r="U34" s="10" t="n">
        <f aca="false">Headcount!U15</f>
        <v>-14256.9166666667</v>
      </c>
      <c r="V34" s="10" t="n">
        <f aca="false">Headcount!V15</f>
        <v>-14256.9166666667</v>
      </c>
      <c r="W34" s="10" t="n">
        <f aca="false">Headcount!W15</f>
        <v>-14256.9166666667</v>
      </c>
      <c r="X34" s="10" t="n">
        <f aca="false">Headcount!X15</f>
        <v>-14256.9166666667</v>
      </c>
      <c r="Y34" s="10" t="n">
        <f aca="false">Headcount!Y15</f>
        <v>-14256.9166666667</v>
      </c>
      <c r="Z34" s="10" t="n">
        <f aca="false">Headcount!Z15</f>
        <v>-14256.9166666667</v>
      </c>
      <c r="AA34" s="10" t="n">
        <f aca="false">Headcount!AA15</f>
        <v>-14684.6241666667</v>
      </c>
      <c r="AB34" s="10" t="n">
        <f aca="false">Headcount!AB15</f>
        <v>-14684.6241666667</v>
      </c>
      <c r="AC34" s="10" t="n">
        <f aca="false">Headcount!AC15</f>
        <v>-14684.6241666667</v>
      </c>
      <c r="AD34" s="10" t="n">
        <f aca="false">Headcount!AD15</f>
        <v>-14684.6241666667</v>
      </c>
      <c r="AE34" s="10" t="n">
        <f aca="false">Headcount!AE15</f>
        <v>-14684.6241666667</v>
      </c>
      <c r="AF34" s="10" t="n">
        <f aca="false">Headcount!AF15</f>
        <v>-14684.6241666667</v>
      </c>
      <c r="AG34" s="10" t="n">
        <f aca="false">Headcount!AG15</f>
        <v>-14684.6241666667</v>
      </c>
      <c r="AH34" s="10" t="n">
        <f aca="false">Headcount!AH15</f>
        <v>-14684.6241666667</v>
      </c>
      <c r="AI34" s="10" t="n">
        <f aca="false">Headcount!AI15</f>
        <v>-14684.6241666667</v>
      </c>
      <c r="AJ34" s="10" t="n">
        <f aca="false">Headcount!AJ15</f>
        <v>-14684.6241666667</v>
      </c>
      <c r="AK34" s="10" t="n">
        <f aca="false">Headcount!AK15</f>
        <v>-14684.6241666667</v>
      </c>
      <c r="AL34" s="10" t="n">
        <f aca="false">Headcount!AL15</f>
        <v>-14684.6241666667</v>
      </c>
    </row>
    <row r="35" customFormat="false" ht="15" hidden="false" customHeight="false" outlineLevel="0" collapsed="false">
      <c r="A35" s="11" t="s">
        <v>167</v>
      </c>
      <c r="C35" s="20" t="n">
        <f aca="false">-Inputs!$E$11*(1+Inputs!$E$12)^(C$5-1)*1</f>
        <v>-4000</v>
      </c>
      <c r="D35" s="20" t="n">
        <f aca="false">-Inputs!$E$11*(1+Inputs!$E$12)^(D$5-1)*1</f>
        <v>-4000</v>
      </c>
      <c r="E35" s="20" t="n">
        <f aca="false">-Inputs!$E$11*(1+Inputs!$E$12)^(E$5-1)*1</f>
        <v>-4000</v>
      </c>
      <c r="F35" s="20" t="n">
        <f aca="false">-Inputs!$E$11*(1+Inputs!$E$12)^(F$5-1)*1</f>
        <v>-4000</v>
      </c>
      <c r="G35" s="20" t="n">
        <f aca="false">-Inputs!$E$11*(1+Inputs!$E$12)^(G$5-1)*1</f>
        <v>-4000</v>
      </c>
      <c r="H35" s="20" t="n">
        <f aca="false">-Inputs!$E$11*(1+Inputs!$E$12)^(H$5-1)*1</f>
        <v>-4000</v>
      </c>
      <c r="I35" s="20" t="n">
        <f aca="false">-Inputs!$E$11*(1+Inputs!$E$12)^(I$5-1)*1</f>
        <v>-4000</v>
      </c>
      <c r="J35" s="20" t="n">
        <f aca="false">-Inputs!$E$11*(1+Inputs!$E$12)^(J$5-1)*1</f>
        <v>-4000</v>
      </c>
      <c r="K35" s="20" t="n">
        <f aca="false">-Inputs!$E$11*(1+Inputs!$E$12)^(K$5-1)*1</f>
        <v>-4000</v>
      </c>
      <c r="L35" s="20" t="n">
        <f aca="false">-Inputs!$E$11*(1+Inputs!$E$12)^(L$5-1)*1</f>
        <v>-4000</v>
      </c>
      <c r="M35" s="20" t="n">
        <f aca="false">-Inputs!$E$11*(1+Inputs!$E$12)^(M$5-1)*1</f>
        <v>-4000</v>
      </c>
      <c r="N35" s="20" t="n">
        <f aca="false">-Inputs!$E$11*(1+Inputs!$E$12)^(N$5-1)*1</f>
        <v>-4000</v>
      </c>
      <c r="O35" s="20" t="n">
        <f aca="false">-Inputs!$E$11*(1+Inputs!$E$12)^(O$5-1)*1</f>
        <v>-4200</v>
      </c>
      <c r="P35" s="20" t="n">
        <f aca="false">-Inputs!$E$11*(1+Inputs!$E$12)^(P$5-1)*1</f>
        <v>-4200</v>
      </c>
      <c r="Q35" s="20" t="n">
        <f aca="false">-Inputs!$E$11*(1+Inputs!$E$12)^(Q$5-1)*1</f>
        <v>-4200</v>
      </c>
      <c r="R35" s="20" t="n">
        <f aca="false">-Inputs!$E$11*(1+Inputs!$E$12)^(R$5-1)*1</f>
        <v>-4200</v>
      </c>
      <c r="S35" s="20" t="n">
        <f aca="false">-Inputs!$E$11*(1+Inputs!$E$12)^(S$5-1)*1</f>
        <v>-4200</v>
      </c>
      <c r="T35" s="20" t="n">
        <f aca="false">-Inputs!$E$11*(1+Inputs!$E$12)^(T$5-1)*1</f>
        <v>-4200</v>
      </c>
      <c r="U35" s="20" t="n">
        <f aca="false">-Inputs!$E$11*(1+Inputs!$E$12)^(U$5-1)*1</f>
        <v>-4200</v>
      </c>
      <c r="V35" s="20" t="n">
        <f aca="false">-Inputs!$E$11*(1+Inputs!$E$12)^(V$5-1)*1</f>
        <v>-4200</v>
      </c>
      <c r="W35" s="20" t="n">
        <f aca="false">-Inputs!$E$11*(1+Inputs!$E$12)^(W$5-1)*1</f>
        <v>-4200</v>
      </c>
      <c r="X35" s="20" t="n">
        <f aca="false">-Inputs!$E$11*(1+Inputs!$E$12)^(X$5-1)*1</f>
        <v>-4200</v>
      </c>
      <c r="Y35" s="20" t="n">
        <f aca="false">-Inputs!$E$11*(1+Inputs!$E$12)^(Y$5-1)*1</f>
        <v>-4200</v>
      </c>
      <c r="Z35" s="20" t="n">
        <f aca="false">-Inputs!$E$11*(1+Inputs!$E$12)^(Z$5-1)*1</f>
        <v>-4200</v>
      </c>
      <c r="AA35" s="20" t="n">
        <f aca="false">-Inputs!$E$11*(1+Inputs!$E$12)^(AA$5-1)*1</f>
        <v>-4410</v>
      </c>
      <c r="AB35" s="20" t="n">
        <f aca="false">-Inputs!$E$11*(1+Inputs!$E$12)^(AB$5-1)*1</f>
        <v>-4410</v>
      </c>
      <c r="AC35" s="20" t="n">
        <f aca="false">-Inputs!$E$11*(1+Inputs!$E$12)^(AC$5-1)*1</f>
        <v>-4410</v>
      </c>
      <c r="AD35" s="20" t="n">
        <f aca="false">-Inputs!$E$11*(1+Inputs!$E$12)^(AD$5-1)*1</f>
        <v>-4410</v>
      </c>
      <c r="AE35" s="20" t="n">
        <f aca="false">-Inputs!$E$11*(1+Inputs!$E$12)^(AE$5-1)*1</f>
        <v>-4410</v>
      </c>
      <c r="AF35" s="20" t="n">
        <f aca="false">-Inputs!$E$11*(1+Inputs!$E$12)^(AF$5-1)*1</f>
        <v>-4410</v>
      </c>
      <c r="AG35" s="20" t="n">
        <f aca="false">-Inputs!$E$11*(1+Inputs!$E$12)^(AG$5-1)*1</f>
        <v>-4410</v>
      </c>
      <c r="AH35" s="20" t="n">
        <f aca="false">-Inputs!$E$11*(1+Inputs!$E$12)^(AH$5-1)*1</f>
        <v>-4410</v>
      </c>
      <c r="AI35" s="20" t="n">
        <f aca="false">-Inputs!$E$11*(1+Inputs!$E$12)^(AI$5-1)*1</f>
        <v>-4410</v>
      </c>
      <c r="AJ35" s="20" t="n">
        <f aca="false">-Inputs!$E$11*(1+Inputs!$E$12)^(AJ$5-1)*1</f>
        <v>-4410</v>
      </c>
      <c r="AK35" s="20" t="n">
        <f aca="false">-Inputs!$E$11*(1+Inputs!$E$12)^(AK$5-1)*1</f>
        <v>-4410</v>
      </c>
      <c r="AL35" s="20" t="n">
        <f aca="false">-Inputs!$E$11*(1+Inputs!$E$12)^(AL$5-1)*1</f>
        <v>-4410</v>
      </c>
    </row>
    <row r="36" customFormat="false" ht="15" hidden="false" customHeight="false" outlineLevel="0" collapsed="false">
      <c r="A36" s="11" t="s">
        <v>168</v>
      </c>
      <c r="C36" s="20" t="n">
        <f aca="false">-Inputs!$E$33*1</f>
        <v>-12000</v>
      </c>
      <c r="D36" s="20" t="n">
        <f aca="false">-Inputs!$E$33*1</f>
        <v>-12000</v>
      </c>
      <c r="E36" s="20" t="n">
        <f aca="false">-Inputs!$E$33*1</f>
        <v>-12000</v>
      </c>
      <c r="F36" s="20" t="n">
        <f aca="false">-Inputs!$E$33*1</f>
        <v>-12000</v>
      </c>
      <c r="G36" s="20" t="n">
        <f aca="false">-Inputs!$E$33*1</f>
        <v>-12000</v>
      </c>
      <c r="H36" s="20" t="n">
        <f aca="false">-Inputs!$E$33*1</f>
        <v>-12000</v>
      </c>
      <c r="I36" s="20" t="n">
        <f aca="false">-Inputs!$E$33*1</f>
        <v>-12000</v>
      </c>
      <c r="J36" s="20" t="n">
        <f aca="false">-Inputs!$E$33*1</f>
        <v>-12000</v>
      </c>
      <c r="K36" s="20" t="n">
        <f aca="false">-Inputs!$E$33*1</f>
        <v>-12000</v>
      </c>
      <c r="L36" s="20" t="n">
        <f aca="false">-Inputs!$E$33*1</f>
        <v>-12000</v>
      </c>
      <c r="M36" s="20" t="n">
        <f aca="false">-Inputs!$E$33*1</f>
        <v>-12000</v>
      </c>
      <c r="N36" s="20" t="n">
        <f aca="false">-Inputs!$E$33*1</f>
        <v>-12000</v>
      </c>
      <c r="O36" s="20" t="n">
        <f aca="false">-Inputs!$E$33*1</f>
        <v>-12000</v>
      </c>
      <c r="P36" s="20" t="n">
        <f aca="false">-Inputs!$E$33*1</f>
        <v>-12000</v>
      </c>
      <c r="Q36" s="20" t="n">
        <f aca="false">-Inputs!$E$33*1</f>
        <v>-12000</v>
      </c>
      <c r="R36" s="20" t="n">
        <f aca="false">-Inputs!$E$33*1</f>
        <v>-12000</v>
      </c>
      <c r="S36" s="20" t="n">
        <f aca="false">-Inputs!$E$33*1</f>
        <v>-12000</v>
      </c>
      <c r="T36" s="20" t="n">
        <f aca="false">-Inputs!$E$33*1</f>
        <v>-12000</v>
      </c>
      <c r="U36" s="20" t="n">
        <f aca="false">-Inputs!$E$33*1</f>
        <v>-12000</v>
      </c>
      <c r="V36" s="20" t="n">
        <f aca="false">-Inputs!$E$33*1</f>
        <v>-12000</v>
      </c>
      <c r="W36" s="20" t="n">
        <f aca="false">-Inputs!$E$33*1</f>
        <v>-12000</v>
      </c>
      <c r="X36" s="20" t="n">
        <f aca="false">-Inputs!$E$33*1</f>
        <v>-12000</v>
      </c>
      <c r="Y36" s="20" t="n">
        <f aca="false">-Inputs!$E$33*1</f>
        <v>-12000</v>
      </c>
      <c r="Z36" s="20" t="n">
        <f aca="false">-Inputs!$E$33*1</f>
        <v>-12000</v>
      </c>
      <c r="AA36" s="20" t="n">
        <f aca="false">-Inputs!$E$33*1</f>
        <v>-12000</v>
      </c>
      <c r="AB36" s="20" t="n">
        <f aca="false">-Inputs!$E$33*1</f>
        <v>-12000</v>
      </c>
      <c r="AC36" s="20" t="n">
        <f aca="false">-Inputs!$E$33*1</f>
        <v>-12000</v>
      </c>
      <c r="AD36" s="20" t="n">
        <f aca="false">-Inputs!$E$33*1</f>
        <v>-12000</v>
      </c>
      <c r="AE36" s="20" t="n">
        <f aca="false">-Inputs!$E$33*1</f>
        <v>-12000</v>
      </c>
      <c r="AF36" s="20" t="n">
        <f aca="false">-Inputs!$E$33*1</f>
        <v>-12000</v>
      </c>
      <c r="AG36" s="20" t="n">
        <f aca="false">-Inputs!$E$33*1</f>
        <v>-12000</v>
      </c>
      <c r="AH36" s="20" t="n">
        <f aca="false">-Inputs!$E$33*1</f>
        <v>-12000</v>
      </c>
      <c r="AI36" s="20" t="n">
        <f aca="false">-Inputs!$E$33*1</f>
        <v>-12000</v>
      </c>
      <c r="AJ36" s="20" t="n">
        <f aca="false">-Inputs!$E$33*1</f>
        <v>-12000</v>
      </c>
      <c r="AK36" s="20" t="n">
        <f aca="false">-Inputs!$E$33*1</f>
        <v>-12000</v>
      </c>
      <c r="AL36" s="20" t="n">
        <f aca="false">-Inputs!$E$33*1</f>
        <v>-12000</v>
      </c>
    </row>
    <row r="37" customFormat="false" ht="15" hidden="false" customHeight="false" outlineLevel="0" collapsed="false">
      <c r="A37" s="11" t="s">
        <v>169</v>
      </c>
      <c r="C37" s="20" t="n">
        <f aca="false">-Inputs!$E$34*1</f>
        <v>-2200</v>
      </c>
      <c r="D37" s="20" t="n">
        <f aca="false">-Inputs!$E$34*1</f>
        <v>-2200</v>
      </c>
      <c r="E37" s="20" t="n">
        <f aca="false">-Inputs!$E$34*1</f>
        <v>-2200</v>
      </c>
      <c r="F37" s="20" t="n">
        <f aca="false">-Inputs!$E$34*1</f>
        <v>-2200</v>
      </c>
      <c r="G37" s="20" t="n">
        <f aca="false">-Inputs!$E$34*1</f>
        <v>-2200</v>
      </c>
      <c r="H37" s="20" t="n">
        <f aca="false">-Inputs!$E$34*1</f>
        <v>-2200</v>
      </c>
      <c r="I37" s="20" t="n">
        <f aca="false">-Inputs!$E$34*1</f>
        <v>-2200</v>
      </c>
      <c r="J37" s="20" t="n">
        <f aca="false">-Inputs!$E$34*1</f>
        <v>-2200</v>
      </c>
      <c r="K37" s="20" t="n">
        <f aca="false">-Inputs!$E$34*1</f>
        <v>-2200</v>
      </c>
      <c r="L37" s="20" t="n">
        <f aca="false">-Inputs!$E$34*1</f>
        <v>-2200</v>
      </c>
      <c r="M37" s="20" t="n">
        <f aca="false">-Inputs!$E$34*1</f>
        <v>-2200</v>
      </c>
      <c r="N37" s="20" t="n">
        <f aca="false">-Inputs!$E$34*1</f>
        <v>-2200</v>
      </c>
      <c r="O37" s="20" t="n">
        <f aca="false">-Inputs!$E$34*1</f>
        <v>-2200</v>
      </c>
      <c r="P37" s="20" t="n">
        <f aca="false">-Inputs!$E$34*1</f>
        <v>-2200</v>
      </c>
      <c r="Q37" s="20" t="n">
        <f aca="false">-Inputs!$E$34*1</f>
        <v>-2200</v>
      </c>
      <c r="R37" s="20" t="n">
        <f aca="false">-Inputs!$E$34*1</f>
        <v>-2200</v>
      </c>
      <c r="S37" s="20" t="n">
        <f aca="false">-Inputs!$E$34*1</f>
        <v>-2200</v>
      </c>
      <c r="T37" s="20" t="n">
        <f aca="false">-Inputs!$E$34*1</f>
        <v>-2200</v>
      </c>
      <c r="U37" s="20" t="n">
        <f aca="false">-Inputs!$E$34*1</f>
        <v>-2200</v>
      </c>
      <c r="V37" s="20" t="n">
        <f aca="false">-Inputs!$E$34*1</f>
        <v>-2200</v>
      </c>
      <c r="W37" s="20" t="n">
        <f aca="false">-Inputs!$E$34*1</f>
        <v>-2200</v>
      </c>
      <c r="X37" s="20" t="n">
        <f aca="false">-Inputs!$E$34*1</f>
        <v>-2200</v>
      </c>
      <c r="Y37" s="20" t="n">
        <f aca="false">-Inputs!$E$34*1</f>
        <v>-2200</v>
      </c>
      <c r="Z37" s="20" t="n">
        <f aca="false">-Inputs!$E$34*1</f>
        <v>-2200</v>
      </c>
      <c r="AA37" s="20" t="n">
        <f aca="false">-Inputs!$E$34*1</f>
        <v>-2200</v>
      </c>
      <c r="AB37" s="20" t="n">
        <f aca="false">-Inputs!$E$34*1</f>
        <v>-2200</v>
      </c>
      <c r="AC37" s="20" t="n">
        <f aca="false">-Inputs!$E$34*1</f>
        <v>-2200</v>
      </c>
      <c r="AD37" s="20" t="n">
        <f aca="false">-Inputs!$E$34*1</f>
        <v>-2200</v>
      </c>
      <c r="AE37" s="20" t="n">
        <f aca="false">-Inputs!$E$34*1</f>
        <v>-2200</v>
      </c>
      <c r="AF37" s="20" t="n">
        <f aca="false">-Inputs!$E$34*1</f>
        <v>-2200</v>
      </c>
      <c r="AG37" s="20" t="n">
        <f aca="false">-Inputs!$E$34*1</f>
        <v>-2200</v>
      </c>
      <c r="AH37" s="20" t="n">
        <f aca="false">-Inputs!$E$34*1</f>
        <v>-2200</v>
      </c>
      <c r="AI37" s="20" t="n">
        <f aca="false">-Inputs!$E$34*1</f>
        <v>-2200</v>
      </c>
      <c r="AJ37" s="20" t="n">
        <f aca="false">-Inputs!$E$34*1</f>
        <v>-2200</v>
      </c>
      <c r="AK37" s="20" t="n">
        <f aca="false">-Inputs!$E$34*1</f>
        <v>-2200</v>
      </c>
      <c r="AL37" s="20" t="n">
        <f aca="false">-Inputs!$E$34*1</f>
        <v>-2200</v>
      </c>
    </row>
    <row r="38" customFormat="false" ht="15" hidden="false" customHeight="false" outlineLevel="0" collapsed="false">
      <c r="A38" s="11" t="s">
        <v>170</v>
      </c>
      <c r="C38" s="20" t="n">
        <f aca="false">-Inputs!$E$35*1</f>
        <v>-1800</v>
      </c>
      <c r="D38" s="20" t="n">
        <f aca="false">-Inputs!$E$35*1</f>
        <v>-1800</v>
      </c>
      <c r="E38" s="20" t="n">
        <f aca="false">-Inputs!$E$35*1</f>
        <v>-1800</v>
      </c>
      <c r="F38" s="20" t="n">
        <f aca="false">-Inputs!$E$35*1</f>
        <v>-1800</v>
      </c>
      <c r="G38" s="20" t="n">
        <f aca="false">-Inputs!$E$35*1</f>
        <v>-1800</v>
      </c>
      <c r="H38" s="20" t="n">
        <f aca="false">-Inputs!$E$35*1</f>
        <v>-1800</v>
      </c>
      <c r="I38" s="20" t="n">
        <f aca="false">-Inputs!$E$35*1</f>
        <v>-1800</v>
      </c>
      <c r="J38" s="20" t="n">
        <f aca="false">-Inputs!$E$35*1</f>
        <v>-1800</v>
      </c>
      <c r="K38" s="20" t="n">
        <f aca="false">-Inputs!$E$35*1</f>
        <v>-1800</v>
      </c>
      <c r="L38" s="20" t="n">
        <f aca="false">-Inputs!$E$35*1</f>
        <v>-1800</v>
      </c>
      <c r="M38" s="20" t="n">
        <f aca="false">-Inputs!$E$35*1</f>
        <v>-1800</v>
      </c>
      <c r="N38" s="20" t="n">
        <f aca="false">-Inputs!$E$35*1</f>
        <v>-1800</v>
      </c>
      <c r="O38" s="20" t="n">
        <f aca="false">-Inputs!$E$35*1</f>
        <v>-1800</v>
      </c>
      <c r="P38" s="20" t="n">
        <f aca="false">-Inputs!$E$35*1</f>
        <v>-1800</v>
      </c>
      <c r="Q38" s="20" t="n">
        <f aca="false">-Inputs!$E$35*1</f>
        <v>-1800</v>
      </c>
      <c r="R38" s="20" t="n">
        <f aca="false">-Inputs!$E$35*1</f>
        <v>-1800</v>
      </c>
      <c r="S38" s="20" t="n">
        <f aca="false">-Inputs!$E$35*1</f>
        <v>-1800</v>
      </c>
      <c r="T38" s="20" t="n">
        <f aca="false">-Inputs!$E$35*1</f>
        <v>-1800</v>
      </c>
      <c r="U38" s="20" t="n">
        <f aca="false">-Inputs!$E$35*1</f>
        <v>-1800</v>
      </c>
      <c r="V38" s="20" t="n">
        <f aca="false">-Inputs!$E$35*1</f>
        <v>-1800</v>
      </c>
      <c r="W38" s="20" t="n">
        <f aca="false">-Inputs!$E$35*1</f>
        <v>-1800</v>
      </c>
      <c r="X38" s="20" t="n">
        <f aca="false">-Inputs!$E$35*1</f>
        <v>-1800</v>
      </c>
      <c r="Y38" s="20" t="n">
        <f aca="false">-Inputs!$E$35*1</f>
        <v>-1800</v>
      </c>
      <c r="Z38" s="20" t="n">
        <f aca="false">-Inputs!$E$35*1</f>
        <v>-1800</v>
      </c>
      <c r="AA38" s="20" t="n">
        <f aca="false">-Inputs!$E$35*1</f>
        <v>-1800</v>
      </c>
      <c r="AB38" s="20" t="n">
        <f aca="false">-Inputs!$E$35*1</f>
        <v>-1800</v>
      </c>
      <c r="AC38" s="20" t="n">
        <f aca="false">-Inputs!$E$35*1</f>
        <v>-1800</v>
      </c>
      <c r="AD38" s="20" t="n">
        <f aca="false">-Inputs!$E$35*1</f>
        <v>-1800</v>
      </c>
      <c r="AE38" s="20" t="n">
        <f aca="false">-Inputs!$E$35*1</f>
        <v>-1800</v>
      </c>
      <c r="AF38" s="20" t="n">
        <f aca="false">-Inputs!$E$35*1</f>
        <v>-1800</v>
      </c>
      <c r="AG38" s="20" t="n">
        <f aca="false">-Inputs!$E$35*1</f>
        <v>-1800</v>
      </c>
      <c r="AH38" s="20" t="n">
        <f aca="false">-Inputs!$E$35*1</f>
        <v>-1800</v>
      </c>
      <c r="AI38" s="20" t="n">
        <f aca="false">-Inputs!$E$35*1</f>
        <v>-1800</v>
      </c>
      <c r="AJ38" s="20" t="n">
        <f aca="false">-Inputs!$E$35*1</f>
        <v>-1800</v>
      </c>
      <c r="AK38" s="20" t="n">
        <f aca="false">-Inputs!$E$35*1</f>
        <v>-1800</v>
      </c>
      <c r="AL38" s="20" t="n">
        <f aca="false">-Inputs!$E$35*1</f>
        <v>-1800</v>
      </c>
    </row>
    <row r="39" customFormat="false" ht="15" hidden="false" customHeight="false" outlineLevel="0" collapsed="false">
      <c r="A39" s="11" t="s">
        <v>171</v>
      </c>
      <c r="C39" s="20" t="n">
        <f aca="false">-C24*Inputs!$E$36</f>
        <v>-724.92</v>
      </c>
      <c r="D39" s="20" t="n">
        <f aca="false">-D24*Inputs!$E$36</f>
        <v>-853.98432</v>
      </c>
      <c r="E39" s="20" t="n">
        <f aca="false">-E24*Inputs!$E$36</f>
        <v>-975.3047808</v>
      </c>
      <c r="F39" s="20" t="n">
        <f aca="false">-F24*Inputs!$E$36</f>
        <v>-1089.346013952</v>
      </c>
      <c r="G39" s="20" t="n">
        <f aca="false">-G24*Inputs!$E$36</f>
        <v>-1196.54477311488</v>
      </c>
      <c r="H39" s="20" t="n">
        <f aca="false">-H24*Inputs!$E$36</f>
        <v>-1297.31160672799</v>
      </c>
      <c r="I39" s="20" t="n">
        <f aca="false">-I24*Inputs!$E$36</f>
        <v>-1392.03243032431</v>
      </c>
      <c r="J39" s="20" t="n">
        <f aca="false">-J24*Inputs!$E$36</f>
        <v>-1481.07000450485</v>
      </c>
      <c r="K39" s="20" t="n">
        <f aca="false">-K24*Inputs!$E$36</f>
        <v>-1564.76532423456</v>
      </c>
      <c r="L39" s="20" t="n">
        <f aca="false">-L24*Inputs!$E$36</f>
        <v>-1643.43892478048</v>
      </c>
      <c r="M39" s="20" t="n">
        <f aca="false">-M24*Inputs!$E$36</f>
        <v>-1717.39210929366</v>
      </c>
      <c r="N39" s="20" t="n">
        <f aca="false">-N24*Inputs!$E$36</f>
        <v>-1786.90810273604</v>
      </c>
      <c r="O39" s="20" t="n">
        <f aca="false">-O24*Inputs!$E$36</f>
        <v>-1919.03026186903</v>
      </c>
      <c r="P39" s="20" t="n">
        <f aca="false">-P24*Inputs!$E$36</f>
        <v>-1994.40929303689</v>
      </c>
      <c r="Q39" s="20" t="n">
        <f aca="false">-Q24*Inputs!$E$36</f>
        <v>-2065.26558233467</v>
      </c>
      <c r="R39" s="20" t="n">
        <f aca="false">-R24*Inputs!$E$36</f>
        <v>-2131.87049427459</v>
      </c>
      <c r="S39" s="20" t="n">
        <f aca="false">-S24*Inputs!$E$36</f>
        <v>-2194.47911149812</v>
      </c>
      <c r="T39" s="20" t="n">
        <f aca="false">-T24*Inputs!$E$36</f>
        <v>-2253.33121168823</v>
      </c>
      <c r="U39" s="20" t="n">
        <f aca="false">-U24*Inputs!$E$36</f>
        <v>-2308.65218586694</v>
      </c>
      <c r="V39" s="20" t="n">
        <f aca="false">-V24*Inputs!$E$36</f>
        <v>-2335.77482550356</v>
      </c>
      <c r="W39" s="20" t="n">
        <f aca="false">-W24*Inputs!$E$36</f>
        <v>-2338.6356</v>
      </c>
      <c r="X39" s="20" t="n">
        <f aca="false">-X24*Inputs!$E$36</f>
        <v>-2338.6356</v>
      </c>
      <c r="Y39" s="20" t="n">
        <f aca="false">-Y24*Inputs!$E$36</f>
        <v>-2338.6356</v>
      </c>
      <c r="Z39" s="20" t="n">
        <f aca="false">-Z24*Inputs!$E$36</f>
        <v>-2338.6356</v>
      </c>
      <c r="AA39" s="20" t="n">
        <f aca="false">-AA24*Inputs!$E$36</f>
        <v>-2408.794668</v>
      </c>
      <c r="AB39" s="20" t="n">
        <f aca="false">-AB24*Inputs!$E$36</f>
        <v>-2408.794668</v>
      </c>
      <c r="AC39" s="20" t="n">
        <f aca="false">-AC24*Inputs!$E$36</f>
        <v>-2408.794668</v>
      </c>
      <c r="AD39" s="20" t="n">
        <f aca="false">-AD24*Inputs!$E$36</f>
        <v>-2408.794668</v>
      </c>
      <c r="AE39" s="20" t="n">
        <f aca="false">-AE24*Inputs!$E$36</f>
        <v>-2408.794668</v>
      </c>
      <c r="AF39" s="20" t="n">
        <f aca="false">-AF24*Inputs!$E$36</f>
        <v>-2408.794668</v>
      </c>
      <c r="AG39" s="20" t="n">
        <f aca="false">-AG24*Inputs!$E$36</f>
        <v>-2408.794668</v>
      </c>
      <c r="AH39" s="20" t="n">
        <f aca="false">-AH24*Inputs!$E$36</f>
        <v>-2408.794668</v>
      </c>
      <c r="AI39" s="20" t="n">
        <f aca="false">-AI24*Inputs!$E$36</f>
        <v>-2408.794668</v>
      </c>
      <c r="AJ39" s="20" t="n">
        <f aca="false">-AJ24*Inputs!$E$36</f>
        <v>-2408.794668</v>
      </c>
      <c r="AK39" s="20" t="n">
        <f aca="false">-AK24*Inputs!$E$36</f>
        <v>-2408.794668</v>
      </c>
      <c r="AL39" s="20" t="n">
        <f aca="false">-AL24*Inputs!$E$36</f>
        <v>-2408.794668</v>
      </c>
    </row>
    <row r="40" customFormat="false" ht="15" hidden="false" customHeight="false" outlineLevel="0" collapsed="false">
      <c r="A40" s="11" t="s">
        <v>172</v>
      </c>
      <c r="C40" s="20" t="n">
        <f aca="false">-Inputs!$E$37*1</f>
        <v>-2000</v>
      </c>
      <c r="D40" s="20" t="n">
        <f aca="false">-Inputs!$E$37*1</f>
        <v>-2000</v>
      </c>
      <c r="E40" s="20" t="n">
        <f aca="false">-Inputs!$E$37*1</f>
        <v>-2000</v>
      </c>
      <c r="F40" s="20" t="n">
        <f aca="false">-Inputs!$E$37*1</f>
        <v>-2000</v>
      </c>
      <c r="G40" s="20" t="n">
        <f aca="false">-Inputs!$E$37*1</f>
        <v>-2000</v>
      </c>
      <c r="H40" s="20" t="n">
        <f aca="false">-Inputs!$E$37*1</f>
        <v>-2000</v>
      </c>
      <c r="I40" s="20" t="n">
        <f aca="false">-Inputs!$E$37*1</f>
        <v>-2000</v>
      </c>
      <c r="J40" s="20" t="n">
        <f aca="false">-Inputs!$E$37*1</f>
        <v>-2000</v>
      </c>
      <c r="K40" s="20" t="n">
        <f aca="false">-Inputs!$E$37*1</f>
        <v>-2000</v>
      </c>
      <c r="L40" s="20" t="n">
        <f aca="false">-Inputs!$E$37*1</f>
        <v>-2000</v>
      </c>
      <c r="M40" s="20" t="n">
        <f aca="false">-Inputs!$E$37*1</f>
        <v>-2000</v>
      </c>
      <c r="N40" s="20" t="n">
        <f aca="false">-Inputs!$E$37*1</f>
        <v>-2000</v>
      </c>
      <c r="O40" s="20" t="n">
        <f aca="false">-Inputs!$E$37*1</f>
        <v>-2000</v>
      </c>
      <c r="P40" s="20" t="n">
        <f aca="false">-Inputs!$E$37*1</f>
        <v>-2000</v>
      </c>
      <c r="Q40" s="20" t="n">
        <f aca="false">-Inputs!$E$37*1</f>
        <v>-2000</v>
      </c>
      <c r="R40" s="20" t="n">
        <f aca="false">-Inputs!$E$37*1</f>
        <v>-2000</v>
      </c>
      <c r="S40" s="20" t="n">
        <f aca="false">-Inputs!$E$37*1</f>
        <v>-2000</v>
      </c>
      <c r="T40" s="20" t="n">
        <f aca="false">-Inputs!$E$37*1</f>
        <v>-2000</v>
      </c>
      <c r="U40" s="20" t="n">
        <f aca="false">-Inputs!$E$37*1</f>
        <v>-2000</v>
      </c>
      <c r="V40" s="20" t="n">
        <f aca="false">-Inputs!$E$37*1</f>
        <v>-2000</v>
      </c>
      <c r="W40" s="20" t="n">
        <f aca="false">-Inputs!$E$37*1</f>
        <v>-2000</v>
      </c>
      <c r="X40" s="20" t="n">
        <f aca="false">-Inputs!$E$37*1</f>
        <v>-2000</v>
      </c>
      <c r="Y40" s="20" t="n">
        <f aca="false">-Inputs!$E$37*1</f>
        <v>-2000</v>
      </c>
      <c r="Z40" s="20" t="n">
        <f aca="false">-Inputs!$E$37*1</f>
        <v>-2000</v>
      </c>
      <c r="AA40" s="20" t="n">
        <f aca="false">-Inputs!$E$37*1</f>
        <v>-2000</v>
      </c>
      <c r="AB40" s="20" t="n">
        <f aca="false">-Inputs!$E$37*1</f>
        <v>-2000</v>
      </c>
      <c r="AC40" s="20" t="n">
        <f aca="false">-Inputs!$E$37*1</f>
        <v>-2000</v>
      </c>
      <c r="AD40" s="20" t="n">
        <f aca="false">-Inputs!$E$37*1</f>
        <v>-2000</v>
      </c>
      <c r="AE40" s="20" t="n">
        <f aca="false">-Inputs!$E$37*1</f>
        <v>-2000</v>
      </c>
      <c r="AF40" s="20" t="n">
        <f aca="false">-Inputs!$E$37*1</f>
        <v>-2000</v>
      </c>
      <c r="AG40" s="20" t="n">
        <f aca="false">-Inputs!$E$37*1</f>
        <v>-2000</v>
      </c>
      <c r="AH40" s="20" t="n">
        <f aca="false">-Inputs!$E$37*1</f>
        <v>-2000</v>
      </c>
      <c r="AI40" s="20" t="n">
        <f aca="false">-Inputs!$E$37*1</f>
        <v>-2000</v>
      </c>
      <c r="AJ40" s="20" t="n">
        <f aca="false">-Inputs!$E$37*1</f>
        <v>-2000</v>
      </c>
      <c r="AK40" s="20" t="n">
        <f aca="false">-Inputs!$E$37*1</f>
        <v>-2000</v>
      </c>
      <c r="AL40" s="20" t="n">
        <f aca="false">-Inputs!$E$37*1</f>
        <v>-2000</v>
      </c>
    </row>
    <row r="41" customFormat="false" ht="15" hidden="false" customHeight="false" outlineLevel="0" collapsed="false">
      <c r="A41" s="4" t="s">
        <v>173</v>
      </c>
      <c r="C41" s="34" t="n">
        <f aca="false">C34+C35+C36+C37+C38+C39+C40</f>
        <v>-36566.5866666667</v>
      </c>
      <c r="D41" s="34" t="n">
        <f aca="false">D34+D35+D36+D37+D38+D39+D40</f>
        <v>-36695.6509866667</v>
      </c>
      <c r="E41" s="34" t="n">
        <f aca="false">E34+E35+E36+E37+E38+E39+E40</f>
        <v>-36816.9714474667</v>
      </c>
      <c r="F41" s="34" t="n">
        <f aca="false">F34+F35+F36+F37+F38+F39+F40</f>
        <v>-36931.0126806187</v>
      </c>
      <c r="G41" s="34" t="n">
        <f aca="false">G34+G35+G36+G37+G38+G39+G40</f>
        <v>-37038.2114397816</v>
      </c>
      <c r="H41" s="34" t="n">
        <f aca="false">H34+H35+H36+H37+H38+H39+H40</f>
        <v>-37138.9782733947</v>
      </c>
      <c r="I41" s="34" t="n">
        <f aca="false">I34+I35+I36+I37+I38+I39+I40</f>
        <v>-37233.699096991</v>
      </c>
      <c r="J41" s="34" t="n">
        <f aca="false">J34+J35+J36+J37+J38+J39+J40</f>
        <v>-37322.7366711715</v>
      </c>
      <c r="K41" s="34" t="n">
        <f aca="false">K34+K35+K36+K37+K38+K39+K40</f>
        <v>-37406.4319909012</v>
      </c>
      <c r="L41" s="34" t="n">
        <f aca="false">L34+L35+L36+L37+L38+L39+L40</f>
        <v>-37485.1055914472</v>
      </c>
      <c r="M41" s="34" t="n">
        <f aca="false">M34+M35+M36+M37+M38+M39+M40</f>
        <v>-37559.0587759603</v>
      </c>
      <c r="N41" s="34" t="n">
        <f aca="false">N34+N35+N36+N37+N38+N39+N40</f>
        <v>-37628.5747694027</v>
      </c>
      <c r="O41" s="34" t="n">
        <f aca="false">O34+O35+O36+O37+O38+O39+O40</f>
        <v>-38375.9469285357</v>
      </c>
      <c r="P41" s="34" t="n">
        <f aca="false">P34+P35+P36+P37+P38+P39+P40</f>
        <v>-38451.3259597036</v>
      </c>
      <c r="Q41" s="34" t="n">
        <f aca="false">Q34+Q35+Q36+Q37+Q38+Q39+Q40</f>
        <v>-38522.1822490013</v>
      </c>
      <c r="R41" s="34" t="n">
        <f aca="false">R34+R35+R36+R37+R38+R39+R40</f>
        <v>-38588.7871609413</v>
      </c>
      <c r="S41" s="34" t="n">
        <f aca="false">S34+S35+S36+S37+S38+S39+S40</f>
        <v>-38651.3957781648</v>
      </c>
      <c r="T41" s="34" t="n">
        <f aca="false">T34+T35+T36+T37+T38+T39+T40</f>
        <v>-38710.2478783549</v>
      </c>
      <c r="U41" s="34" t="n">
        <f aca="false">U34+U35+U36+U37+U38+U39+U40</f>
        <v>-38765.5688525336</v>
      </c>
      <c r="V41" s="34" t="n">
        <f aca="false">V34+V35+V36+V37+V38+V39+V40</f>
        <v>-38792.6914921702</v>
      </c>
      <c r="W41" s="34" t="n">
        <f aca="false">W34+W35+W36+W37+W38+W39+W40</f>
        <v>-38795.5522666667</v>
      </c>
      <c r="X41" s="34" t="n">
        <f aca="false">X34+X35+X36+X37+X38+X39+X40</f>
        <v>-38795.5522666667</v>
      </c>
      <c r="Y41" s="34" t="n">
        <f aca="false">Y34+Y35+Y36+Y37+Y38+Y39+Y40</f>
        <v>-38795.5522666667</v>
      </c>
      <c r="Z41" s="34" t="n">
        <f aca="false">Z34+Z35+Z36+Z37+Z38+Z39+Z40</f>
        <v>-38795.5522666667</v>
      </c>
      <c r="AA41" s="34" t="n">
        <f aca="false">AA34+AA35+AA36+AA37+AA38+AA39+AA40</f>
        <v>-39503.4188346667</v>
      </c>
      <c r="AB41" s="34" t="n">
        <f aca="false">AB34+AB35+AB36+AB37+AB38+AB39+AB40</f>
        <v>-39503.4188346667</v>
      </c>
      <c r="AC41" s="34" t="n">
        <f aca="false">AC34+AC35+AC36+AC37+AC38+AC39+AC40</f>
        <v>-39503.4188346667</v>
      </c>
      <c r="AD41" s="34" t="n">
        <f aca="false">AD34+AD35+AD36+AD37+AD38+AD39+AD40</f>
        <v>-39503.4188346667</v>
      </c>
      <c r="AE41" s="34" t="n">
        <f aca="false">AE34+AE35+AE36+AE37+AE38+AE39+AE40</f>
        <v>-39503.4188346667</v>
      </c>
      <c r="AF41" s="34" t="n">
        <f aca="false">AF34+AF35+AF36+AF37+AF38+AF39+AF40</f>
        <v>-39503.4188346667</v>
      </c>
      <c r="AG41" s="34" t="n">
        <f aca="false">AG34+AG35+AG36+AG37+AG38+AG39+AG40</f>
        <v>-39503.4188346667</v>
      </c>
      <c r="AH41" s="34" t="n">
        <f aca="false">AH34+AH35+AH36+AH37+AH38+AH39+AH40</f>
        <v>-39503.4188346667</v>
      </c>
      <c r="AI41" s="34" t="n">
        <f aca="false">AI34+AI35+AI36+AI37+AI38+AI39+AI40</f>
        <v>-39503.4188346667</v>
      </c>
      <c r="AJ41" s="34" t="n">
        <f aca="false">AJ34+AJ35+AJ36+AJ37+AJ38+AJ39+AJ40</f>
        <v>-39503.4188346667</v>
      </c>
      <c r="AK41" s="34" t="n">
        <f aca="false">AK34+AK35+AK36+AK37+AK38+AK39+AK40</f>
        <v>-39503.4188346667</v>
      </c>
      <c r="AL41" s="34" t="n">
        <f aca="false">AL34+AL35+AL36+AL37+AL38+AL39+AL40</f>
        <v>-39503.4188346667</v>
      </c>
    </row>
    <row r="42" customFormat="false" ht="15" hidden="false" customHeight="false" outlineLevel="0" collapsed="false">
      <c r="A42" s="4" t="s">
        <v>9</v>
      </c>
      <c r="C42" s="34" t="n">
        <f aca="false">C31+C41</f>
        <v>-27858.9366666667</v>
      </c>
      <c r="D42" s="34" t="n">
        <f aca="false">D31+D41</f>
        <v>-25078.2919866667</v>
      </c>
      <c r="E42" s="34" t="n">
        <f aca="false">E31+E41</f>
        <v>-22464.4859874667</v>
      </c>
      <c r="F42" s="34" t="n">
        <f aca="false">F31+F41</f>
        <v>-20007.5083482187</v>
      </c>
      <c r="G42" s="34" t="n">
        <f aca="false">G31+G41</f>
        <v>-17697.9493673256</v>
      </c>
      <c r="H42" s="34" t="n">
        <f aca="false">H31+H41</f>
        <v>-15526.963925286</v>
      </c>
      <c r="I42" s="34" t="n">
        <f aca="false">I31+I41</f>
        <v>-13486.2376097689</v>
      </c>
      <c r="J42" s="34" t="n">
        <f aca="false">J31+J41</f>
        <v>-11567.9548731827</v>
      </c>
      <c r="K42" s="34" t="n">
        <f aca="false">K31+K41</f>
        <v>-9764.76910079178</v>
      </c>
      <c r="L42" s="34" t="n">
        <f aca="false">L31+L41</f>
        <v>-8069.77447474427</v>
      </c>
      <c r="M42" s="34" t="n">
        <f aca="false">M31+M41</f>
        <v>-6476.47952625962</v>
      </c>
      <c r="N42" s="34" t="n">
        <f aca="false">N31+N41</f>
        <v>-4978.78227468404</v>
      </c>
      <c r="O42" s="34" t="n">
        <f aca="false">O31+O41</f>
        <v>-2964.3760051491</v>
      </c>
      <c r="P42" s="34" t="n">
        <f aca="false">P31+P41</f>
        <v>-1340.36169972015</v>
      </c>
      <c r="Q42" s="34" t="n">
        <f aca="false">Q31+Q41</f>
        <v>186.211747383044</v>
      </c>
      <c r="R42" s="34" t="n">
        <f aca="false">R31+R41</f>
        <v>1621.19078766005</v>
      </c>
      <c r="S42" s="34" t="n">
        <f aca="false">S31+S41</f>
        <v>2970.07108552046</v>
      </c>
      <c r="T42" s="34" t="n">
        <f aca="false">T31+T41</f>
        <v>4238.01856550924</v>
      </c>
      <c r="U42" s="34" t="n">
        <f aca="false">U31+U41</f>
        <v>5429.88919669868</v>
      </c>
      <c r="V42" s="34" t="n">
        <f aca="false">V31+V41</f>
        <v>5987.17291263794</v>
      </c>
      <c r="W42" s="34" t="n">
        <f aca="false">W31+W41</f>
        <v>6027.98773333333</v>
      </c>
      <c r="X42" s="34" t="n">
        <f aca="false">X31+X41</f>
        <v>6027.98773333333</v>
      </c>
      <c r="Y42" s="34" t="n">
        <f aca="false">Y31+Y41</f>
        <v>6027.98773333333</v>
      </c>
      <c r="Z42" s="34" t="n">
        <f aca="false">Z31+Z41</f>
        <v>6027.98773333333</v>
      </c>
      <c r="AA42" s="34" t="n">
        <f aca="false">AA31+AA41</f>
        <v>6664.82736533334</v>
      </c>
      <c r="AB42" s="34" t="n">
        <f aca="false">AB31+AB41</f>
        <v>6664.82736533334</v>
      </c>
      <c r="AC42" s="34" t="n">
        <f aca="false">AC31+AC41</f>
        <v>6664.82736533334</v>
      </c>
      <c r="AD42" s="34" t="n">
        <f aca="false">AD31+AD41</f>
        <v>6664.82736533334</v>
      </c>
      <c r="AE42" s="34" t="n">
        <f aca="false">AE31+AE41</f>
        <v>6664.82736533334</v>
      </c>
      <c r="AF42" s="34" t="n">
        <f aca="false">AF31+AF41</f>
        <v>6664.82736533334</v>
      </c>
      <c r="AG42" s="34" t="n">
        <f aca="false">AG31+AG41</f>
        <v>6664.82736533334</v>
      </c>
      <c r="AH42" s="34" t="n">
        <f aca="false">AH31+AH41</f>
        <v>6664.82736533334</v>
      </c>
      <c r="AI42" s="34" t="n">
        <f aca="false">AI31+AI41</f>
        <v>6664.82736533334</v>
      </c>
      <c r="AJ42" s="34" t="n">
        <f aca="false">AJ31+AJ41</f>
        <v>6664.82736533334</v>
      </c>
      <c r="AK42" s="34" t="n">
        <f aca="false">AK31+AK41</f>
        <v>6664.82736533334</v>
      </c>
      <c r="AL42" s="34" t="n">
        <f aca="false">AL31+AL41</f>
        <v>6664.82736533334</v>
      </c>
    </row>
    <row r="44" customFormat="false" ht="15" hidden="false" customHeight="false" outlineLevel="0" collapsed="false">
      <c r="A44" s="7" t="s">
        <v>174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customFormat="false" ht="15" hidden="false" customHeight="false" outlineLevel="0" collapsed="false">
      <c r="A45" s="4" t="s">
        <v>175</v>
      </c>
      <c r="C45" s="15" t="n">
        <f aca="false">C42+C56</f>
        <v>-30835.1271428571</v>
      </c>
      <c r="D45" s="15" t="n">
        <f aca="false">D42+D56</f>
        <v>-28054.4824628572</v>
      </c>
      <c r="E45" s="15" t="n">
        <f aca="false">E42+E56</f>
        <v>-25440.6764636572</v>
      </c>
      <c r="F45" s="15" t="n">
        <f aca="false">F42+F56</f>
        <v>-22983.6988244092</v>
      </c>
      <c r="G45" s="15" t="n">
        <f aca="false">G42+G56</f>
        <v>-20674.139843516</v>
      </c>
      <c r="H45" s="15" t="n">
        <f aca="false">H42+H56</f>
        <v>-18503.1544014765</v>
      </c>
      <c r="I45" s="15" t="n">
        <f aca="false">I42+I56</f>
        <v>-16462.4280859593</v>
      </c>
      <c r="J45" s="15" t="n">
        <f aca="false">J42+J56</f>
        <v>-14544.1453493732</v>
      </c>
      <c r="K45" s="15" t="n">
        <f aca="false">K42+K56</f>
        <v>-12740.9595769823</v>
      </c>
      <c r="L45" s="15" t="n">
        <f aca="false">L42+L56</f>
        <v>-11045.9649509347</v>
      </c>
      <c r="M45" s="15" t="n">
        <f aca="false">M42+M56</f>
        <v>-9452.67000245009</v>
      </c>
      <c r="N45" s="15" t="n">
        <f aca="false">N42+N56</f>
        <v>-7954.97275087452</v>
      </c>
      <c r="O45" s="15" t="n">
        <f aca="false">O42+O56</f>
        <v>-5940.56648133957</v>
      </c>
      <c r="P45" s="15" t="n">
        <f aca="false">P42+P56</f>
        <v>-4316.55217591062</v>
      </c>
      <c r="Q45" s="15" t="n">
        <f aca="false">Q42+Q56</f>
        <v>-2789.97872880743</v>
      </c>
      <c r="R45" s="15" t="n">
        <f aca="false">R42+R56</f>
        <v>-1354.99968853042</v>
      </c>
      <c r="S45" s="15" t="n">
        <f aca="false">S42+S56</f>
        <v>-6.1193906700164</v>
      </c>
      <c r="T45" s="15" t="n">
        <f aca="false">T42+T56</f>
        <v>1261.82808931876</v>
      </c>
      <c r="U45" s="15" t="n">
        <f aca="false">U42+U56</f>
        <v>2453.6987205082</v>
      </c>
      <c r="V45" s="15" t="n">
        <f aca="false">V42+V56</f>
        <v>3010.98243644747</v>
      </c>
      <c r="W45" s="15" t="n">
        <f aca="false">W42+W56</f>
        <v>3051.79725714285</v>
      </c>
      <c r="X45" s="15" t="n">
        <f aca="false">X42+X56</f>
        <v>3051.79725714285</v>
      </c>
      <c r="Y45" s="15" t="n">
        <f aca="false">Y42+Y56</f>
        <v>3051.79725714285</v>
      </c>
      <c r="Z45" s="15" t="n">
        <f aca="false">Z42+Z56</f>
        <v>3051.79725714285</v>
      </c>
      <c r="AA45" s="15" t="n">
        <f aca="false">AA42+AA56</f>
        <v>3688.63688914286</v>
      </c>
      <c r="AB45" s="15" t="n">
        <f aca="false">AB42+AB56</f>
        <v>3688.63688914286</v>
      </c>
      <c r="AC45" s="15" t="n">
        <f aca="false">AC42+AC56</f>
        <v>3688.63688914286</v>
      </c>
      <c r="AD45" s="15" t="n">
        <f aca="false">AD42+AD56</f>
        <v>3688.63688914286</v>
      </c>
      <c r="AE45" s="15" t="n">
        <f aca="false">AE42+AE56</f>
        <v>3688.63688914286</v>
      </c>
      <c r="AF45" s="15" t="n">
        <f aca="false">AF42+AF56</f>
        <v>3688.63688914286</v>
      </c>
      <c r="AG45" s="15" t="n">
        <f aca="false">AG42+AG56</f>
        <v>3688.63688914286</v>
      </c>
      <c r="AH45" s="15" t="n">
        <f aca="false">AH42+AH56</f>
        <v>3688.63688914286</v>
      </c>
      <c r="AI45" s="15" t="n">
        <f aca="false">AI42+AI56</f>
        <v>3688.63688914286</v>
      </c>
      <c r="AJ45" s="15" t="n">
        <f aca="false">AJ42+AJ56</f>
        <v>3688.63688914286</v>
      </c>
      <c r="AK45" s="15" t="n">
        <f aca="false">AK42+AK56</f>
        <v>3688.63688914286</v>
      </c>
      <c r="AL45" s="15" t="n">
        <f aca="false">AL42+AL56</f>
        <v>3688.63688914286</v>
      </c>
    </row>
    <row r="46" customFormat="false" ht="15" hidden="false" customHeight="false" outlineLevel="0" collapsed="false">
      <c r="A46" s="11" t="s">
        <v>176</v>
      </c>
      <c r="C46" s="20" t="n">
        <f aca="false">-(C61+C62+C64)/2*Inputs!$E$56/12</f>
        <v>-1000</v>
      </c>
      <c r="D46" s="20" t="n">
        <f aca="false">-(D61+D62+D64)/2*Inputs!$E$56/12</f>
        <v>-994.047619047619</v>
      </c>
      <c r="E46" s="20" t="n">
        <f aca="false">-(E61+E62+E64)/2*Inputs!$E$56/12</f>
        <v>-982.142857142857</v>
      </c>
      <c r="F46" s="20" t="n">
        <f aca="false">-(F61+F62+F64)/2*Inputs!$E$56/12</f>
        <v>-970.238095238095</v>
      </c>
      <c r="G46" s="20" t="n">
        <f aca="false">-(G61+G62+G64)/2*Inputs!$E$56/12</f>
        <v>-958.333333333333</v>
      </c>
      <c r="H46" s="20" t="n">
        <f aca="false">-(H61+H62+H64)/2*Inputs!$E$56/12</f>
        <v>-946.428571428571</v>
      </c>
      <c r="I46" s="20" t="n">
        <f aca="false">-(I61+I62+I64)/2*Inputs!$E$56/12</f>
        <v>-934.52380952381</v>
      </c>
      <c r="J46" s="20" t="n">
        <f aca="false">-(J61+J62+J64)/2*Inputs!$E$56/12</f>
        <v>-922.619047619047</v>
      </c>
      <c r="K46" s="20" t="n">
        <f aca="false">-(K61+K62+K64)/2*Inputs!$E$56/12</f>
        <v>-910.714285714286</v>
      </c>
      <c r="L46" s="20" t="n">
        <f aca="false">-(L61+L62+L64)/2*Inputs!$E$56/12</f>
        <v>-898.809523809524</v>
      </c>
      <c r="M46" s="20" t="n">
        <f aca="false">-(M61+M62+M64)/2*Inputs!$E$56/12</f>
        <v>-886.904761904762</v>
      </c>
      <c r="N46" s="20" t="n">
        <f aca="false">-(N61+N62+N64)/2*Inputs!$E$56/12</f>
        <v>-875</v>
      </c>
      <c r="O46" s="20" t="n">
        <f aca="false">-(O61+O62+O64)/2*Inputs!$E$56/12</f>
        <v>-863.095238095238</v>
      </c>
      <c r="P46" s="20" t="n">
        <f aca="false">-(P61+P62+P64)/2*Inputs!$E$56/12</f>
        <v>-851.190476190476</v>
      </c>
      <c r="Q46" s="20" t="n">
        <f aca="false">-(Q61+Q62+Q64)/2*Inputs!$E$56/12</f>
        <v>-839.285714285714</v>
      </c>
      <c r="R46" s="20" t="n">
        <f aca="false">-(R61+R62+R64)/2*Inputs!$E$56/12</f>
        <v>-827.380952380952</v>
      </c>
      <c r="S46" s="20" t="n">
        <f aca="false">-(S61+S62+S64)/2*Inputs!$E$56/12</f>
        <v>-815.47619047619</v>
      </c>
      <c r="T46" s="20" t="n">
        <f aca="false">-(T61+T62+T64)/2*Inputs!$E$56/12</f>
        <v>-803.571428571428</v>
      </c>
      <c r="U46" s="20" t="n">
        <f aca="false">-(U61+U62+U64)/2*Inputs!$E$56/12</f>
        <v>-791.666666666666</v>
      </c>
      <c r="V46" s="20" t="n">
        <f aca="false">-(V61+V62+V64)/2*Inputs!$E$56/12</f>
        <v>-779.761904761904</v>
      </c>
      <c r="W46" s="20" t="n">
        <f aca="false">-(W61+W62+W64)/2*Inputs!$E$56/12</f>
        <v>-767.857142857142</v>
      </c>
      <c r="X46" s="20" t="n">
        <f aca="false">-(X61+X62+X64)/2*Inputs!$E$56/12</f>
        <v>-755.95238095238</v>
      </c>
      <c r="Y46" s="20" t="n">
        <f aca="false">-(Y61+Y62+Y64)/2*Inputs!$E$56/12</f>
        <v>-744.047619047619</v>
      </c>
      <c r="Z46" s="20" t="n">
        <f aca="false">-(Z61+Z62+Z64)/2*Inputs!$E$56/12</f>
        <v>-732.142857142857</v>
      </c>
      <c r="AA46" s="20" t="n">
        <f aca="false">-(AA61+AA62+AA64)/2*Inputs!$E$56/12</f>
        <v>-720.238095238095</v>
      </c>
      <c r="AB46" s="20" t="n">
        <f aca="false">-(AB61+AB62+AB64)/2*Inputs!$E$56/12</f>
        <v>-708.333333333333</v>
      </c>
      <c r="AC46" s="20" t="n">
        <f aca="false">-(AC61+AC62+AC64)/2*Inputs!$E$56/12</f>
        <v>-696.428571428571</v>
      </c>
      <c r="AD46" s="20" t="n">
        <f aca="false">-(AD61+AD62+AD64)/2*Inputs!$E$56/12</f>
        <v>-684.523809523809</v>
      </c>
      <c r="AE46" s="20" t="n">
        <f aca="false">-(AE61+AE62+AE64)/2*Inputs!$E$56/12</f>
        <v>-672.619047619047</v>
      </c>
      <c r="AF46" s="20" t="n">
        <f aca="false">-(AF61+AF62+AF64)/2*Inputs!$E$56/12</f>
        <v>-660.714285714285</v>
      </c>
      <c r="AG46" s="20" t="n">
        <f aca="false">-(AG61+AG62+AG64)/2*Inputs!$E$56/12</f>
        <v>-648.809523809523</v>
      </c>
      <c r="AH46" s="20" t="n">
        <f aca="false">-(AH61+AH62+AH64)/2*Inputs!$E$56/12</f>
        <v>-636.904761904761</v>
      </c>
      <c r="AI46" s="20" t="n">
        <f aca="false">-(AI61+AI62+AI64)/2*Inputs!$E$56/12</f>
        <v>-624.999999999999</v>
      </c>
      <c r="AJ46" s="20" t="n">
        <f aca="false">-(AJ61+AJ62+AJ64)/2*Inputs!$E$56/12</f>
        <v>-613.095238095237</v>
      </c>
      <c r="AK46" s="20" t="n">
        <f aca="false">-(AK61+AK62+AK64)/2*Inputs!$E$56/12</f>
        <v>-601.190476190475</v>
      </c>
      <c r="AL46" s="20" t="n">
        <f aca="false">-(AL61+AL62+AL64)/2*Inputs!$E$56/12</f>
        <v>-589.285714285713</v>
      </c>
    </row>
    <row r="47" customFormat="false" ht="15" hidden="false" customHeight="false" outlineLevel="0" collapsed="false">
      <c r="A47" s="4" t="s">
        <v>177</v>
      </c>
      <c r="C47" s="34" t="n">
        <f aca="false">C45+C46</f>
        <v>-31835.1271428571</v>
      </c>
      <c r="D47" s="34" t="n">
        <f aca="false">D45+D46</f>
        <v>-29048.5300819048</v>
      </c>
      <c r="E47" s="34" t="n">
        <f aca="false">E45+E46</f>
        <v>-26422.8193208</v>
      </c>
      <c r="F47" s="34" t="n">
        <f aca="false">F45+F46</f>
        <v>-23953.9369196472</v>
      </c>
      <c r="G47" s="34" t="n">
        <f aca="false">G45+G46</f>
        <v>-21632.4731768494</v>
      </c>
      <c r="H47" s="34" t="n">
        <f aca="false">H45+H46</f>
        <v>-19449.5829729051</v>
      </c>
      <c r="I47" s="34" t="n">
        <f aca="false">I45+I46</f>
        <v>-17396.9518954832</v>
      </c>
      <c r="J47" s="34" t="n">
        <f aca="false">J45+J46</f>
        <v>-15466.7643969923</v>
      </c>
      <c r="K47" s="34" t="n">
        <f aca="false">K45+K46</f>
        <v>-13651.6738626965</v>
      </c>
      <c r="L47" s="34" t="n">
        <f aca="false">L45+L46</f>
        <v>-11944.7744747443</v>
      </c>
      <c r="M47" s="34" t="n">
        <f aca="false">M45+M46</f>
        <v>-10339.5747643549</v>
      </c>
      <c r="N47" s="34" t="n">
        <f aca="false">N45+N46</f>
        <v>-8829.97275087452</v>
      </c>
      <c r="O47" s="34" t="n">
        <f aca="false">O45+O46</f>
        <v>-6803.66171943481</v>
      </c>
      <c r="P47" s="34" t="n">
        <f aca="false">P45+P46</f>
        <v>-5167.7426521011</v>
      </c>
      <c r="Q47" s="34" t="n">
        <f aca="false">Q45+Q46</f>
        <v>-3629.26444309315</v>
      </c>
      <c r="R47" s="34" t="n">
        <f aca="false">R45+R46</f>
        <v>-2182.38064091138</v>
      </c>
      <c r="S47" s="34" t="n">
        <f aca="false">S45+S46</f>
        <v>-821.595581146206</v>
      </c>
      <c r="T47" s="34" t="n">
        <f aca="false">T45+T46</f>
        <v>458.256660747331</v>
      </c>
      <c r="U47" s="34" t="n">
        <f aca="false">U45+U46</f>
        <v>1662.03205384154</v>
      </c>
      <c r="V47" s="34" t="n">
        <f aca="false">V45+V46</f>
        <v>2231.22053168556</v>
      </c>
      <c r="W47" s="34" t="n">
        <f aca="false">W45+W46</f>
        <v>2283.94011428571</v>
      </c>
      <c r="X47" s="34" t="n">
        <f aca="false">X45+X46</f>
        <v>2295.84487619047</v>
      </c>
      <c r="Y47" s="34" t="n">
        <f aca="false">Y45+Y46</f>
        <v>2307.74963809523</v>
      </c>
      <c r="Z47" s="34" t="n">
        <f aca="false">Z45+Z46</f>
        <v>2319.6544</v>
      </c>
      <c r="AA47" s="34" t="n">
        <f aca="false">AA45+AA46</f>
        <v>2968.39879390477</v>
      </c>
      <c r="AB47" s="34" t="n">
        <f aca="false">AB45+AB46</f>
        <v>2980.30355580953</v>
      </c>
      <c r="AC47" s="34" t="n">
        <f aca="false">AC45+AC46</f>
        <v>2992.20831771429</v>
      </c>
      <c r="AD47" s="34" t="n">
        <f aca="false">AD45+AD46</f>
        <v>3004.11307961905</v>
      </c>
      <c r="AE47" s="34" t="n">
        <f aca="false">AE45+AE46</f>
        <v>3016.01784152382</v>
      </c>
      <c r="AF47" s="34" t="n">
        <f aca="false">AF45+AF46</f>
        <v>3027.92260342858</v>
      </c>
      <c r="AG47" s="34" t="n">
        <f aca="false">AG45+AG46</f>
        <v>3039.82736533334</v>
      </c>
      <c r="AH47" s="34" t="n">
        <f aca="false">AH45+AH46</f>
        <v>3051.7321272381</v>
      </c>
      <c r="AI47" s="34" t="n">
        <f aca="false">AI45+AI46</f>
        <v>3063.63688914286</v>
      </c>
      <c r="AJ47" s="34" t="n">
        <f aca="false">AJ45+AJ46</f>
        <v>3075.54165104763</v>
      </c>
      <c r="AK47" s="34" t="n">
        <f aca="false">AK45+AK46</f>
        <v>3087.44641295239</v>
      </c>
      <c r="AL47" s="34" t="n">
        <f aca="false">AL45+AL46</f>
        <v>3099.35117485715</v>
      </c>
    </row>
    <row r="48" customFormat="false" ht="15" hidden="false" customHeight="false" outlineLevel="0" collapsed="false">
      <c r="A48" s="17" t="s">
        <v>178</v>
      </c>
      <c r="C48" s="20" t="n">
        <f aca="false">C47</f>
        <v>-31835.1271428571</v>
      </c>
      <c r="D48" s="20" t="n">
        <f aca="false">C48+D47</f>
        <v>-60883.6572247619</v>
      </c>
      <c r="E48" s="20" t="n">
        <f aca="false">D48+E47</f>
        <v>-87306.4765455619</v>
      </c>
      <c r="F48" s="20" t="n">
        <f aca="false">E48+F47</f>
        <v>-111260.413465209</v>
      </c>
      <c r="G48" s="20" t="n">
        <f aca="false">F48+G47</f>
        <v>-132892.886642059</v>
      </c>
      <c r="H48" s="20" t="n">
        <f aca="false">G48+H47</f>
        <v>-152342.469614964</v>
      </c>
      <c r="I48" s="20" t="n">
        <f aca="false">H48+I47</f>
        <v>-169739.421510447</v>
      </c>
      <c r="J48" s="20" t="n">
        <f aca="false">I48+J47</f>
        <v>-185206.185907439</v>
      </c>
      <c r="K48" s="20" t="n">
        <f aca="false">J48+K47</f>
        <v>-198857.859770136</v>
      </c>
      <c r="L48" s="20" t="n">
        <f aca="false">K48+L47</f>
        <v>-210802.63424488</v>
      </c>
      <c r="M48" s="20" t="n">
        <f aca="false">L48+M47</f>
        <v>-221142.209009235</v>
      </c>
      <c r="N48" s="20" t="n">
        <f aca="false">M48+N47</f>
        <v>-229972.181760109</v>
      </c>
      <c r="O48" s="20" t="n">
        <f aca="false">N48+O47</f>
        <v>-236775.843479544</v>
      </c>
      <c r="P48" s="20" t="n">
        <f aca="false">O48+P47</f>
        <v>-241943.586131645</v>
      </c>
      <c r="Q48" s="20" t="n">
        <f aca="false">P48+Q47</f>
        <v>-245572.850574738</v>
      </c>
      <c r="R48" s="20" t="n">
        <f aca="false">Q48+R47</f>
        <v>-247755.23121565</v>
      </c>
      <c r="S48" s="20" t="n">
        <f aca="false">R48+S47</f>
        <v>-248576.826796796</v>
      </c>
      <c r="T48" s="20" t="n">
        <f aca="false">S48+T47</f>
        <v>-248118.570136049</v>
      </c>
      <c r="U48" s="20" t="n">
        <f aca="false">T48+U47</f>
        <v>-246456.538082207</v>
      </c>
      <c r="V48" s="20" t="n">
        <f aca="false">U48+V47</f>
        <v>-244225.317550521</v>
      </c>
      <c r="W48" s="20" t="n">
        <f aca="false">V48+W47</f>
        <v>-241941.377436236</v>
      </c>
      <c r="X48" s="20" t="n">
        <f aca="false">W48+X47</f>
        <v>-239645.532560045</v>
      </c>
      <c r="Y48" s="20" t="n">
        <f aca="false">X48+Y47</f>
        <v>-237337.78292195</v>
      </c>
      <c r="Z48" s="20" t="n">
        <f aca="false">Y48+Z47</f>
        <v>-235018.12852195</v>
      </c>
      <c r="AA48" s="20" t="n">
        <f aca="false">Z48+AA47</f>
        <v>-232049.729728045</v>
      </c>
      <c r="AB48" s="20" t="n">
        <f aca="false">AA48+AB47</f>
        <v>-229069.426172236</v>
      </c>
      <c r="AC48" s="20" t="n">
        <f aca="false">AB48+AC47</f>
        <v>-226077.217854521</v>
      </c>
      <c r="AD48" s="20" t="n">
        <f aca="false">AC48+AD47</f>
        <v>-223073.104774902</v>
      </c>
      <c r="AE48" s="20" t="n">
        <f aca="false">AD48+AE47</f>
        <v>-220057.086933379</v>
      </c>
      <c r="AF48" s="20" t="n">
        <f aca="false">AE48+AF47</f>
        <v>-217029.16432995</v>
      </c>
      <c r="AG48" s="20" t="n">
        <f aca="false">AF48+AG47</f>
        <v>-213989.336964617</v>
      </c>
      <c r="AH48" s="20" t="n">
        <f aca="false">AG48+AH47</f>
        <v>-210937.604837379</v>
      </c>
      <c r="AI48" s="20" t="n">
        <f aca="false">AH48+AI47</f>
        <v>-207873.967948236</v>
      </c>
      <c r="AJ48" s="20" t="n">
        <f aca="false">AI48+AJ47</f>
        <v>-204798.426297188</v>
      </c>
      <c r="AK48" s="20" t="n">
        <f aca="false">AJ48+AK47</f>
        <v>-201710.979884236</v>
      </c>
      <c r="AL48" s="20" t="n">
        <f aca="false">AK48+AL47</f>
        <v>-198611.628709379</v>
      </c>
    </row>
    <row r="49" customFormat="false" ht="15" hidden="false" customHeight="false" outlineLevel="0" collapsed="false">
      <c r="A49" s="17" t="s">
        <v>179</v>
      </c>
      <c r="C49" s="20" t="n">
        <f aca="false">MAX(0,C48)</f>
        <v>0</v>
      </c>
      <c r="D49" s="20" t="n">
        <f aca="false">MAX(C49,D48)</f>
        <v>0</v>
      </c>
      <c r="E49" s="20" t="n">
        <f aca="false">MAX(D49,E48)</f>
        <v>0</v>
      </c>
      <c r="F49" s="20" t="n">
        <f aca="false">MAX(E49,F48)</f>
        <v>0</v>
      </c>
      <c r="G49" s="20" t="n">
        <f aca="false">MAX(F49,G48)</f>
        <v>0</v>
      </c>
      <c r="H49" s="20" t="n">
        <f aca="false">MAX(G49,H48)</f>
        <v>0</v>
      </c>
      <c r="I49" s="20" t="n">
        <f aca="false">MAX(H49,I48)</f>
        <v>0</v>
      </c>
      <c r="J49" s="20" t="n">
        <f aca="false">MAX(I49,J48)</f>
        <v>0</v>
      </c>
      <c r="K49" s="20" t="n">
        <f aca="false">MAX(J49,K48)</f>
        <v>0</v>
      </c>
      <c r="L49" s="20" t="n">
        <f aca="false">MAX(K49,L48)</f>
        <v>0</v>
      </c>
      <c r="M49" s="20" t="n">
        <f aca="false">MAX(L49,M48)</f>
        <v>0</v>
      </c>
      <c r="N49" s="20" t="n">
        <f aca="false">MAX(M49,N48)</f>
        <v>0</v>
      </c>
      <c r="O49" s="20" t="n">
        <f aca="false">MAX(N49,O48)</f>
        <v>0</v>
      </c>
      <c r="P49" s="20" t="n">
        <f aca="false">MAX(O49,P48)</f>
        <v>0</v>
      </c>
      <c r="Q49" s="20" t="n">
        <f aca="false">MAX(P49,Q48)</f>
        <v>0</v>
      </c>
      <c r="R49" s="20" t="n">
        <f aca="false">MAX(Q49,R48)</f>
        <v>0</v>
      </c>
      <c r="S49" s="20" t="n">
        <f aca="false">MAX(R49,S48)</f>
        <v>0</v>
      </c>
      <c r="T49" s="20" t="n">
        <f aca="false">MAX(S49,T48)</f>
        <v>0</v>
      </c>
      <c r="U49" s="20" t="n">
        <f aca="false">MAX(T49,U48)</f>
        <v>0</v>
      </c>
      <c r="V49" s="20" t="n">
        <f aca="false">MAX(U49,V48)</f>
        <v>0</v>
      </c>
      <c r="W49" s="20" t="n">
        <f aca="false">MAX(V49,W48)</f>
        <v>0</v>
      </c>
      <c r="X49" s="20" t="n">
        <f aca="false">MAX(W49,X48)</f>
        <v>0</v>
      </c>
      <c r="Y49" s="20" t="n">
        <f aca="false">MAX(X49,Y48)</f>
        <v>0</v>
      </c>
      <c r="Z49" s="20" t="n">
        <f aca="false">MAX(Y49,Z48)</f>
        <v>0</v>
      </c>
      <c r="AA49" s="20" t="n">
        <f aca="false">MAX(Z49,AA48)</f>
        <v>0</v>
      </c>
      <c r="AB49" s="20" t="n">
        <f aca="false">MAX(AA49,AB48)</f>
        <v>0</v>
      </c>
      <c r="AC49" s="20" t="n">
        <f aca="false">MAX(AB49,AC48)</f>
        <v>0</v>
      </c>
      <c r="AD49" s="20" t="n">
        <f aca="false">MAX(AC49,AD48)</f>
        <v>0</v>
      </c>
      <c r="AE49" s="20" t="n">
        <f aca="false">MAX(AD49,AE48)</f>
        <v>0</v>
      </c>
      <c r="AF49" s="20" t="n">
        <f aca="false">MAX(AE49,AF48)</f>
        <v>0</v>
      </c>
      <c r="AG49" s="20" t="n">
        <f aca="false">MAX(AF49,AG48)</f>
        <v>0</v>
      </c>
      <c r="AH49" s="20" t="n">
        <f aca="false">MAX(AG49,AH48)</f>
        <v>0</v>
      </c>
      <c r="AI49" s="20" t="n">
        <f aca="false">MAX(AH49,AI48)</f>
        <v>0</v>
      </c>
      <c r="AJ49" s="20" t="n">
        <f aca="false">MAX(AI49,AJ48)</f>
        <v>0</v>
      </c>
      <c r="AK49" s="20" t="n">
        <f aca="false">MAX(AJ49,AK48)</f>
        <v>0</v>
      </c>
      <c r="AL49" s="20" t="n">
        <f aca="false">MAX(AK49,AL48)</f>
        <v>0</v>
      </c>
    </row>
    <row r="50" customFormat="false" ht="15" hidden="false" customHeight="false" outlineLevel="0" collapsed="false">
      <c r="A50" s="11" t="s">
        <v>180</v>
      </c>
      <c r="C50" s="20" t="n">
        <f aca="false">-C49*Inputs!$E$66</f>
        <v>-0</v>
      </c>
      <c r="D50" s="20" t="n">
        <f aca="false">-(D49-C49)*Inputs!$E$66</f>
        <v>-0</v>
      </c>
      <c r="E50" s="20" t="n">
        <f aca="false">-(E49-D49)*Inputs!$E$66</f>
        <v>-0</v>
      </c>
      <c r="F50" s="20" t="n">
        <f aca="false">-(F49-E49)*Inputs!$E$66</f>
        <v>-0</v>
      </c>
      <c r="G50" s="20" t="n">
        <f aca="false">-(G49-F49)*Inputs!$E$66</f>
        <v>-0</v>
      </c>
      <c r="H50" s="20" t="n">
        <f aca="false">-(H49-G49)*Inputs!$E$66</f>
        <v>-0</v>
      </c>
      <c r="I50" s="20" t="n">
        <f aca="false">-(I49-H49)*Inputs!$E$66</f>
        <v>-0</v>
      </c>
      <c r="J50" s="20" t="n">
        <f aca="false">-(J49-I49)*Inputs!$E$66</f>
        <v>-0</v>
      </c>
      <c r="K50" s="20" t="n">
        <f aca="false">-(K49-J49)*Inputs!$E$66</f>
        <v>-0</v>
      </c>
      <c r="L50" s="20" t="n">
        <f aca="false">-(L49-K49)*Inputs!$E$66</f>
        <v>-0</v>
      </c>
      <c r="M50" s="20" t="n">
        <f aca="false">-(M49-L49)*Inputs!$E$66</f>
        <v>-0</v>
      </c>
      <c r="N50" s="20" t="n">
        <f aca="false">-(N49-M49)*Inputs!$E$66</f>
        <v>-0</v>
      </c>
      <c r="O50" s="20" t="n">
        <f aca="false">-(O49-N49)*Inputs!$E$66</f>
        <v>-0</v>
      </c>
      <c r="P50" s="20" t="n">
        <f aca="false">-(P49-O49)*Inputs!$E$66</f>
        <v>-0</v>
      </c>
      <c r="Q50" s="20" t="n">
        <f aca="false">-(Q49-P49)*Inputs!$E$66</f>
        <v>-0</v>
      </c>
      <c r="R50" s="20" t="n">
        <f aca="false">-(R49-Q49)*Inputs!$E$66</f>
        <v>-0</v>
      </c>
      <c r="S50" s="20" t="n">
        <f aca="false">-(S49-R49)*Inputs!$E$66</f>
        <v>-0</v>
      </c>
      <c r="T50" s="20" t="n">
        <f aca="false">-(T49-S49)*Inputs!$E$66</f>
        <v>-0</v>
      </c>
      <c r="U50" s="20" t="n">
        <f aca="false">-(U49-T49)*Inputs!$E$66</f>
        <v>-0</v>
      </c>
      <c r="V50" s="20" t="n">
        <f aca="false">-(V49-U49)*Inputs!$E$66</f>
        <v>-0</v>
      </c>
      <c r="W50" s="20" t="n">
        <f aca="false">-(W49-V49)*Inputs!$E$66</f>
        <v>-0</v>
      </c>
      <c r="X50" s="20" t="n">
        <f aca="false">-(X49-W49)*Inputs!$E$66</f>
        <v>-0</v>
      </c>
      <c r="Y50" s="20" t="n">
        <f aca="false">-(Y49-X49)*Inputs!$E$66</f>
        <v>-0</v>
      </c>
      <c r="Z50" s="20" t="n">
        <f aca="false">-(Z49-Y49)*Inputs!$E$66</f>
        <v>-0</v>
      </c>
      <c r="AA50" s="20" t="n">
        <f aca="false">-(AA49-Z49)*Inputs!$E$66</f>
        <v>-0</v>
      </c>
      <c r="AB50" s="20" t="n">
        <f aca="false">-(AB49-AA49)*Inputs!$E$66</f>
        <v>-0</v>
      </c>
      <c r="AC50" s="20" t="n">
        <f aca="false">-(AC49-AB49)*Inputs!$E$66</f>
        <v>-0</v>
      </c>
      <c r="AD50" s="20" t="n">
        <f aca="false">-(AD49-AC49)*Inputs!$E$66</f>
        <v>-0</v>
      </c>
      <c r="AE50" s="20" t="n">
        <f aca="false">-(AE49-AD49)*Inputs!$E$66</f>
        <v>-0</v>
      </c>
      <c r="AF50" s="20" t="n">
        <f aca="false">-(AF49-AE49)*Inputs!$E$66</f>
        <v>-0</v>
      </c>
      <c r="AG50" s="20" t="n">
        <f aca="false">-(AG49-AF49)*Inputs!$E$66</f>
        <v>-0</v>
      </c>
      <c r="AH50" s="20" t="n">
        <f aca="false">-(AH49-AG49)*Inputs!$E$66</f>
        <v>-0</v>
      </c>
      <c r="AI50" s="20" t="n">
        <f aca="false">-(AI49-AH49)*Inputs!$E$66</f>
        <v>-0</v>
      </c>
      <c r="AJ50" s="20" t="n">
        <f aca="false">-(AJ49-AI49)*Inputs!$E$66</f>
        <v>-0</v>
      </c>
      <c r="AK50" s="20" t="n">
        <f aca="false">-(AK49-AJ49)*Inputs!$E$66</f>
        <v>-0</v>
      </c>
      <c r="AL50" s="20" t="n">
        <f aca="false">-(AL49-AK49)*Inputs!$E$66</f>
        <v>-0</v>
      </c>
    </row>
    <row r="51" customFormat="false" ht="15" hidden="false" customHeight="false" outlineLevel="0" collapsed="false">
      <c r="A51" s="4" t="s">
        <v>11</v>
      </c>
      <c r="C51" s="34" t="n">
        <f aca="false">C47+C50</f>
        <v>-31835.1271428571</v>
      </c>
      <c r="D51" s="34" t="n">
        <f aca="false">D47+D50</f>
        <v>-29048.5300819048</v>
      </c>
      <c r="E51" s="34" t="n">
        <f aca="false">E47+E50</f>
        <v>-26422.8193208</v>
      </c>
      <c r="F51" s="34" t="n">
        <f aca="false">F47+F50</f>
        <v>-23953.9369196472</v>
      </c>
      <c r="G51" s="34" t="n">
        <f aca="false">G47+G50</f>
        <v>-21632.4731768494</v>
      </c>
      <c r="H51" s="34" t="n">
        <f aca="false">H47+H50</f>
        <v>-19449.5829729051</v>
      </c>
      <c r="I51" s="34" t="n">
        <f aca="false">I47+I50</f>
        <v>-17396.9518954832</v>
      </c>
      <c r="J51" s="34" t="n">
        <f aca="false">J47+J50</f>
        <v>-15466.7643969923</v>
      </c>
      <c r="K51" s="34" t="n">
        <f aca="false">K47+K50</f>
        <v>-13651.6738626965</v>
      </c>
      <c r="L51" s="34" t="n">
        <f aca="false">L47+L50</f>
        <v>-11944.7744747443</v>
      </c>
      <c r="M51" s="34" t="n">
        <f aca="false">M47+M50</f>
        <v>-10339.5747643549</v>
      </c>
      <c r="N51" s="34" t="n">
        <f aca="false">N47+N50</f>
        <v>-8829.97275087452</v>
      </c>
      <c r="O51" s="34" t="n">
        <f aca="false">O47+O50</f>
        <v>-6803.66171943481</v>
      </c>
      <c r="P51" s="34" t="n">
        <f aca="false">P47+P50</f>
        <v>-5167.7426521011</v>
      </c>
      <c r="Q51" s="34" t="n">
        <f aca="false">Q47+Q50</f>
        <v>-3629.26444309315</v>
      </c>
      <c r="R51" s="34" t="n">
        <f aca="false">R47+R50</f>
        <v>-2182.38064091138</v>
      </c>
      <c r="S51" s="34" t="n">
        <f aca="false">S47+S50</f>
        <v>-821.595581146206</v>
      </c>
      <c r="T51" s="34" t="n">
        <f aca="false">T47+T50</f>
        <v>458.256660747331</v>
      </c>
      <c r="U51" s="34" t="n">
        <f aca="false">U47+U50</f>
        <v>1662.03205384154</v>
      </c>
      <c r="V51" s="34" t="n">
        <f aca="false">V47+V50</f>
        <v>2231.22053168556</v>
      </c>
      <c r="W51" s="34" t="n">
        <f aca="false">W47+W50</f>
        <v>2283.94011428571</v>
      </c>
      <c r="X51" s="34" t="n">
        <f aca="false">X47+X50</f>
        <v>2295.84487619047</v>
      </c>
      <c r="Y51" s="34" t="n">
        <f aca="false">Y47+Y50</f>
        <v>2307.74963809523</v>
      </c>
      <c r="Z51" s="34" t="n">
        <f aca="false">Z47+Z50</f>
        <v>2319.6544</v>
      </c>
      <c r="AA51" s="34" t="n">
        <f aca="false">AA47+AA50</f>
        <v>2968.39879390477</v>
      </c>
      <c r="AB51" s="34" t="n">
        <f aca="false">AB47+AB50</f>
        <v>2980.30355580953</v>
      </c>
      <c r="AC51" s="34" t="n">
        <f aca="false">AC47+AC50</f>
        <v>2992.20831771429</v>
      </c>
      <c r="AD51" s="34" t="n">
        <f aca="false">AD47+AD50</f>
        <v>3004.11307961905</v>
      </c>
      <c r="AE51" s="34" t="n">
        <f aca="false">AE47+AE50</f>
        <v>3016.01784152382</v>
      </c>
      <c r="AF51" s="34" t="n">
        <f aca="false">AF47+AF50</f>
        <v>3027.92260342858</v>
      </c>
      <c r="AG51" s="34" t="n">
        <f aca="false">AG47+AG50</f>
        <v>3039.82736533334</v>
      </c>
      <c r="AH51" s="34" t="n">
        <f aca="false">AH47+AH50</f>
        <v>3051.7321272381</v>
      </c>
      <c r="AI51" s="34" t="n">
        <f aca="false">AI47+AI50</f>
        <v>3063.63688914286</v>
      </c>
      <c r="AJ51" s="34" t="n">
        <f aca="false">AJ47+AJ50</f>
        <v>3075.54165104763</v>
      </c>
      <c r="AK51" s="34" t="n">
        <f aca="false">AK47+AK50</f>
        <v>3087.44641295239</v>
      </c>
      <c r="AL51" s="34" t="n">
        <f aca="false">AL47+AL50</f>
        <v>3099.35117485715</v>
      </c>
    </row>
    <row r="53" customFormat="false" ht="15" hidden="false" customHeight="false" outlineLevel="0" collapsed="false">
      <c r="A53" s="7" t="s">
        <v>181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customFormat="false" ht="15" hidden="false" customHeight="false" outlineLevel="0" collapsed="false">
      <c r="A54" s="11" t="s">
        <v>182</v>
      </c>
      <c r="C54" s="20" t="n">
        <f aca="false">IF(C$4=1,Inputs!$E$39,0)</f>
        <v>250000</v>
      </c>
      <c r="D54" s="20" t="n">
        <f aca="false">IF(D$4=1,Inputs!$E$39,0)</f>
        <v>0</v>
      </c>
      <c r="E54" s="20" t="n">
        <f aca="false">IF(E$4=1,Inputs!$E$39,0)</f>
        <v>0</v>
      </c>
      <c r="F54" s="20" t="n">
        <f aca="false">IF(F$4=1,Inputs!$E$39,0)</f>
        <v>0</v>
      </c>
      <c r="G54" s="20" t="n">
        <f aca="false">IF(G$4=1,Inputs!$E$39,0)</f>
        <v>0</v>
      </c>
      <c r="H54" s="20" t="n">
        <f aca="false">IF(H$4=1,Inputs!$E$39,0)</f>
        <v>0</v>
      </c>
      <c r="I54" s="20" t="n">
        <f aca="false">IF(I$4=1,Inputs!$E$39,0)</f>
        <v>0</v>
      </c>
      <c r="J54" s="20" t="n">
        <f aca="false">IF(J$4=1,Inputs!$E$39,0)</f>
        <v>0</v>
      </c>
      <c r="K54" s="20" t="n">
        <f aca="false">IF(K$4=1,Inputs!$E$39,0)</f>
        <v>0</v>
      </c>
      <c r="L54" s="20" t="n">
        <f aca="false">IF(L$4=1,Inputs!$E$39,0)</f>
        <v>0</v>
      </c>
      <c r="M54" s="20" t="n">
        <f aca="false">IF(M$4=1,Inputs!$E$39,0)</f>
        <v>0</v>
      </c>
      <c r="N54" s="20" t="n">
        <f aca="false">IF(N$4=1,Inputs!$E$39,0)</f>
        <v>0</v>
      </c>
      <c r="O54" s="20" t="n">
        <f aca="false">IF(O$4=1,Inputs!$E$39,0)</f>
        <v>0</v>
      </c>
      <c r="P54" s="20" t="n">
        <f aca="false">IF(P$4=1,Inputs!$E$39,0)</f>
        <v>0</v>
      </c>
      <c r="Q54" s="20" t="n">
        <f aca="false">IF(Q$4=1,Inputs!$E$39,0)</f>
        <v>0</v>
      </c>
      <c r="R54" s="20" t="n">
        <f aca="false">IF(R$4=1,Inputs!$E$39,0)</f>
        <v>0</v>
      </c>
      <c r="S54" s="20" t="n">
        <f aca="false">IF(S$4=1,Inputs!$E$39,0)</f>
        <v>0</v>
      </c>
      <c r="T54" s="20" t="n">
        <f aca="false">IF(T$4=1,Inputs!$E$39,0)</f>
        <v>0</v>
      </c>
      <c r="U54" s="20" t="n">
        <f aca="false">IF(U$4=1,Inputs!$E$39,0)</f>
        <v>0</v>
      </c>
      <c r="V54" s="20" t="n">
        <f aca="false">IF(V$4=1,Inputs!$E$39,0)</f>
        <v>0</v>
      </c>
      <c r="W54" s="20" t="n">
        <f aca="false">IF(W$4=1,Inputs!$E$39,0)</f>
        <v>0</v>
      </c>
      <c r="X54" s="20" t="n">
        <f aca="false">IF(X$4=1,Inputs!$E$39,0)</f>
        <v>0</v>
      </c>
      <c r="Y54" s="20" t="n">
        <f aca="false">IF(Y$4=1,Inputs!$E$39,0)</f>
        <v>0</v>
      </c>
      <c r="Z54" s="20" t="n">
        <f aca="false">IF(Z$4=1,Inputs!$E$39,0)</f>
        <v>0</v>
      </c>
      <c r="AA54" s="20" t="n">
        <f aca="false">IF(AA$4=1,Inputs!$E$39,0)</f>
        <v>0</v>
      </c>
      <c r="AB54" s="20" t="n">
        <f aca="false">IF(AB$4=1,Inputs!$E$39,0)</f>
        <v>0</v>
      </c>
      <c r="AC54" s="20" t="n">
        <f aca="false">IF(AC$4=1,Inputs!$E$39,0)</f>
        <v>0</v>
      </c>
      <c r="AD54" s="20" t="n">
        <f aca="false">IF(AD$4=1,Inputs!$E$39,0)</f>
        <v>0</v>
      </c>
      <c r="AE54" s="20" t="n">
        <f aca="false">IF(AE$4=1,Inputs!$E$39,0)</f>
        <v>0</v>
      </c>
      <c r="AF54" s="20" t="n">
        <f aca="false">IF(AF$4=1,Inputs!$E$39,0)</f>
        <v>0</v>
      </c>
      <c r="AG54" s="20" t="n">
        <f aca="false">IF(AG$4=1,Inputs!$E$39,0)</f>
        <v>0</v>
      </c>
      <c r="AH54" s="20" t="n">
        <f aca="false">IF(AH$4=1,Inputs!$E$39,0)</f>
        <v>0</v>
      </c>
      <c r="AI54" s="20" t="n">
        <f aca="false">IF(AI$4=1,Inputs!$E$39,0)</f>
        <v>0</v>
      </c>
      <c r="AJ54" s="20" t="n">
        <f aca="false">IF(AJ$4=1,Inputs!$E$39,0)</f>
        <v>0</v>
      </c>
      <c r="AK54" s="20" t="n">
        <f aca="false">IF(AK$4=1,Inputs!$E$39,0)</f>
        <v>0</v>
      </c>
      <c r="AL54" s="20" t="n">
        <f aca="false">IF(AL$4=1,Inputs!$E$39,0)</f>
        <v>0</v>
      </c>
    </row>
    <row r="55" customFormat="false" ht="15" hidden="false" customHeight="false" outlineLevel="0" collapsed="false">
      <c r="A55" s="11" t="s">
        <v>183</v>
      </c>
      <c r="C55" s="20" t="n">
        <f aca="false">C54</f>
        <v>250000</v>
      </c>
      <c r="D55" s="20" t="n">
        <f aca="false">C55+D54</f>
        <v>250000</v>
      </c>
      <c r="E55" s="20" t="n">
        <f aca="false">D55+E54</f>
        <v>250000</v>
      </c>
      <c r="F55" s="20" t="n">
        <f aca="false">E55+F54</f>
        <v>250000</v>
      </c>
      <c r="G55" s="20" t="n">
        <f aca="false">F55+G54</f>
        <v>250000</v>
      </c>
      <c r="H55" s="20" t="n">
        <f aca="false">G55+H54</f>
        <v>250000</v>
      </c>
      <c r="I55" s="20" t="n">
        <f aca="false">H55+I54</f>
        <v>250000</v>
      </c>
      <c r="J55" s="20" t="n">
        <f aca="false">I55+J54</f>
        <v>250000</v>
      </c>
      <c r="K55" s="20" t="n">
        <f aca="false">J55+K54</f>
        <v>250000</v>
      </c>
      <c r="L55" s="20" t="n">
        <f aca="false">K55+L54</f>
        <v>250000</v>
      </c>
      <c r="M55" s="20" t="n">
        <f aca="false">L55+M54</f>
        <v>250000</v>
      </c>
      <c r="N55" s="20" t="n">
        <f aca="false">M55+N54</f>
        <v>250000</v>
      </c>
      <c r="O55" s="20" t="n">
        <f aca="false">N55+O54</f>
        <v>250000</v>
      </c>
      <c r="P55" s="20" t="n">
        <f aca="false">O55+P54</f>
        <v>250000</v>
      </c>
      <c r="Q55" s="20" t="n">
        <f aca="false">P55+Q54</f>
        <v>250000</v>
      </c>
      <c r="R55" s="20" t="n">
        <f aca="false">Q55+R54</f>
        <v>250000</v>
      </c>
      <c r="S55" s="20" t="n">
        <f aca="false">R55+S54</f>
        <v>250000</v>
      </c>
      <c r="T55" s="20" t="n">
        <f aca="false">S55+T54</f>
        <v>250000</v>
      </c>
      <c r="U55" s="20" t="n">
        <f aca="false">T55+U54</f>
        <v>250000</v>
      </c>
      <c r="V55" s="20" t="n">
        <f aca="false">U55+V54</f>
        <v>250000</v>
      </c>
      <c r="W55" s="20" t="n">
        <f aca="false">V55+W54</f>
        <v>250000</v>
      </c>
      <c r="X55" s="20" t="n">
        <f aca="false">W55+X54</f>
        <v>250000</v>
      </c>
      <c r="Y55" s="20" t="n">
        <f aca="false">X55+Y54</f>
        <v>250000</v>
      </c>
      <c r="Z55" s="20" t="n">
        <f aca="false">Y55+Z54</f>
        <v>250000</v>
      </c>
      <c r="AA55" s="20" t="n">
        <f aca="false">Z55+AA54</f>
        <v>250000</v>
      </c>
      <c r="AB55" s="20" t="n">
        <f aca="false">AA55+AB54</f>
        <v>250000</v>
      </c>
      <c r="AC55" s="20" t="n">
        <f aca="false">AB55+AC54</f>
        <v>250000</v>
      </c>
      <c r="AD55" s="20" t="n">
        <f aca="false">AC55+AD54</f>
        <v>250000</v>
      </c>
      <c r="AE55" s="20" t="n">
        <f aca="false">AD55+AE54</f>
        <v>250000</v>
      </c>
      <c r="AF55" s="20" t="n">
        <f aca="false">AE55+AF54</f>
        <v>250000</v>
      </c>
      <c r="AG55" s="20" t="n">
        <f aca="false">AF55+AG54</f>
        <v>250000</v>
      </c>
      <c r="AH55" s="20" t="n">
        <f aca="false">AG55+AH54</f>
        <v>250000</v>
      </c>
      <c r="AI55" s="20" t="n">
        <f aca="false">AH55+AI54</f>
        <v>250000</v>
      </c>
      <c r="AJ55" s="20" t="n">
        <f aca="false">AI55+AJ54</f>
        <v>250000</v>
      </c>
      <c r="AK55" s="20" t="n">
        <f aca="false">AJ55+AK54</f>
        <v>250000</v>
      </c>
      <c r="AL55" s="20" t="n">
        <f aca="false">AK55+AL54</f>
        <v>250000</v>
      </c>
    </row>
    <row r="56" customFormat="false" ht="15" hidden="false" customHeight="false" outlineLevel="0" collapsed="false">
      <c r="A56" s="11" t="s">
        <v>184</v>
      </c>
      <c r="C56" s="20" t="n">
        <f aca="false">-MIN(C55/MAX(1,Inputs!$E$65*12),C54)</f>
        <v>-2976.19047619048</v>
      </c>
      <c r="D56" s="20" t="n">
        <f aca="false">-MIN(D55/MAX(1,Inputs!$E$65*12),C58+D54)</f>
        <v>-2976.19047619048</v>
      </c>
      <c r="E56" s="20" t="n">
        <f aca="false">-MIN(E55/MAX(1,Inputs!$E$65*12),D58+E54)</f>
        <v>-2976.19047619048</v>
      </c>
      <c r="F56" s="20" t="n">
        <f aca="false">-MIN(F55/MAX(1,Inputs!$E$65*12),E58+F54)</f>
        <v>-2976.19047619048</v>
      </c>
      <c r="G56" s="20" t="n">
        <f aca="false">-MIN(G55/MAX(1,Inputs!$E$65*12),F58+G54)</f>
        <v>-2976.19047619048</v>
      </c>
      <c r="H56" s="20" t="n">
        <f aca="false">-MIN(H55/MAX(1,Inputs!$E$65*12),G58+H54)</f>
        <v>-2976.19047619048</v>
      </c>
      <c r="I56" s="20" t="n">
        <f aca="false">-MIN(I55/MAX(1,Inputs!$E$65*12),H58+I54)</f>
        <v>-2976.19047619048</v>
      </c>
      <c r="J56" s="20" t="n">
        <f aca="false">-MIN(J55/MAX(1,Inputs!$E$65*12),I58+J54)</f>
        <v>-2976.19047619048</v>
      </c>
      <c r="K56" s="20" t="n">
        <f aca="false">-MIN(K55/MAX(1,Inputs!$E$65*12),J58+K54)</f>
        <v>-2976.19047619048</v>
      </c>
      <c r="L56" s="20" t="n">
        <f aca="false">-MIN(L55/MAX(1,Inputs!$E$65*12),K58+L54)</f>
        <v>-2976.19047619048</v>
      </c>
      <c r="M56" s="20" t="n">
        <f aca="false">-MIN(M55/MAX(1,Inputs!$E$65*12),L58+M54)</f>
        <v>-2976.19047619048</v>
      </c>
      <c r="N56" s="20" t="n">
        <f aca="false">-MIN(N55/MAX(1,Inputs!$E$65*12),M58+N54)</f>
        <v>-2976.19047619048</v>
      </c>
      <c r="O56" s="20" t="n">
        <f aca="false">-MIN(O55/MAX(1,Inputs!$E$65*12),N58+O54)</f>
        <v>-2976.19047619048</v>
      </c>
      <c r="P56" s="20" t="n">
        <f aca="false">-MIN(P55/MAX(1,Inputs!$E$65*12),O58+P54)</f>
        <v>-2976.19047619048</v>
      </c>
      <c r="Q56" s="20" t="n">
        <f aca="false">-MIN(Q55/MAX(1,Inputs!$E$65*12),P58+Q54)</f>
        <v>-2976.19047619048</v>
      </c>
      <c r="R56" s="20" t="n">
        <f aca="false">-MIN(R55/MAX(1,Inputs!$E$65*12),Q58+R54)</f>
        <v>-2976.19047619048</v>
      </c>
      <c r="S56" s="20" t="n">
        <f aca="false">-MIN(S55/MAX(1,Inputs!$E$65*12),R58+S54)</f>
        <v>-2976.19047619048</v>
      </c>
      <c r="T56" s="20" t="n">
        <f aca="false">-MIN(T55/MAX(1,Inputs!$E$65*12),S58+T54)</f>
        <v>-2976.19047619048</v>
      </c>
      <c r="U56" s="20" t="n">
        <f aca="false">-MIN(U55/MAX(1,Inputs!$E$65*12),T58+U54)</f>
        <v>-2976.19047619048</v>
      </c>
      <c r="V56" s="20" t="n">
        <f aca="false">-MIN(V55/MAX(1,Inputs!$E$65*12),U58+V54)</f>
        <v>-2976.19047619048</v>
      </c>
      <c r="W56" s="20" t="n">
        <f aca="false">-MIN(W55/MAX(1,Inputs!$E$65*12),V58+W54)</f>
        <v>-2976.19047619048</v>
      </c>
      <c r="X56" s="20" t="n">
        <f aca="false">-MIN(X55/MAX(1,Inputs!$E$65*12),W58+X54)</f>
        <v>-2976.19047619048</v>
      </c>
      <c r="Y56" s="20" t="n">
        <f aca="false">-MIN(Y55/MAX(1,Inputs!$E$65*12),X58+Y54)</f>
        <v>-2976.19047619048</v>
      </c>
      <c r="Z56" s="20" t="n">
        <f aca="false">-MIN(Z55/MAX(1,Inputs!$E$65*12),Y58+Z54)</f>
        <v>-2976.19047619048</v>
      </c>
      <c r="AA56" s="20" t="n">
        <f aca="false">-MIN(AA55/MAX(1,Inputs!$E$65*12),Z58+AA54)</f>
        <v>-2976.19047619048</v>
      </c>
      <c r="AB56" s="20" t="n">
        <f aca="false">-MIN(AB55/MAX(1,Inputs!$E$65*12),AA58+AB54)</f>
        <v>-2976.19047619048</v>
      </c>
      <c r="AC56" s="20" t="n">
        <f aca="false">-MIN(AC55/MAX(1,Inputs!$E$65*12),AB58+AC54)</f>
        <v>-2976.19047619048</v>
      </c>
      <c r="AD56" s="20" t="n">
        <f aca="false">-MIN(AD55/MAX(1,Inputs!$E$65*12),AC58+AD54)</f>
        <v>-2976.19047619048</v>
      </c>
      <c r="AE56" s="20" t="n">
        <f aca="false">-MIN(AE55/MAX(1,Inputs!$E$65*12),AD58+AE54)</f>
        <v>-2976.19047619048</v>
      </c>
      <c r="AF56" s="20" t="n">
        <f aca="false">-MIN(AF55/MAX(1,Inputs!$E$65*12),AE58+AF54)</f>
        <v>-2976.19047619048</v>
      </c>
      <c r="AG56" s="20" t="n">
        <f aca="false">-MIN(AG55/MAX(1,Inputs!$E$65*12),AF58+AG54)</f>
        <v>-2976.19047619048</v>
      </c>
      <c r="AH56" s="20" t="n">
        <f aca="false">-MIN(AH55/MAX(1,Inputs!$E$65*12),AG58+AH54)</f>
        <v>-2976.19047619048</v>
      </c>
      <c r="AI56" s="20" t="n">
        <f aca="false">-MIN(AI55/MAX(1,Inputs!$E$65*12),AH58+AI54)</f>
        <v>-2976.19047619048</v>
      </c>
      <c r="AJ56" s="20" t="n">
        <f aca="false">-MIN(AJ55/MAX(1,Inputs!$E$65*12),AI58+AJ54)</f>
        <v>-2976.19047619048</v>
      </c>
      <c r="AK56" s="20" t="n">
        <f aca="false">-MIN(AK55/MAX(1,Inputs!$E$65*12),AJ58+AK54)</f>
        <v>-2976.19047619048</v>
      </c>
      <c r="AL56" s="20" t="n">
        <f aca="false">-MIN(AL55/MAX(1,Inputs!$E$65*12),AK58+AL54)</f>
        <v>-2976.19047619048</v>
      </c>
    </row>
    <row r="57" customFormat="false" ht="15" hidden="false" customHeight="false" outlineLevel="0" collapsed="false">
      <c r="A57" s="11" t="s">
        <v>185</v>
      </c>
      <c r="C57" s="20" t="n">
        <f aca="false">C56</f>
        <v>-2976.19047619048</v>
      </c>
      <c r="D57" s="20" t="n">
        <f aca="false">C57+D56</f>
        <v>-5952.38095238095</v>
      </c>
      <c r="E57" s="20" t="n">
        <f aca="false">D57+E56</f>
        <v>-8928.57142857143</v>
      </c>
      <c r="F57" s="20" t="n">
        <f aca="false">E57+F56</f>
        <v>-11904.7619047619</v>
      </c>
      <c r="G57" s="20" t="n">
        <f aca="false">F57+G56</f>
        <v>-14880.9523809524</v>
      </c>
      <c r="H57" s="20" t="n">
        <f aca="false">G57+H56</f>
        <v>-17857.1428571429</v>
      </c>
      <c r="I57" s="20" t="n">
        <f aca="false">H57+I56</f>
        <v>-20833.3333333333</v>
      </c>
      <c r="J57" s="20" t="n">
        <f aca="false">I57+J56</f>
        <v>-23809.5238095238</v>
      </c>
      <c r="K57" s="20" t="n">
        <f aca="false">J57+K56</f>
        <v>-26785.7142857143</v>
      </c>
      <c r="L57" s="20" t="n">
        <f aca="false">K57+L56</f>
        <v>-29761.9047619048</v>
      </c>
      <c r="M57" s="20" t="n">
        <f aca="false">L57+M56</f>
        <v>-32738.0952380952</v>
      </c>
      <c r="N57" s="20" t="n">
        <f aca="false">M57+N56</f>
        <v>-35714.2857142857</v>
      </c>
      <c r="O57" s="20" t="n">
        <f aca="false">N57+O56</f>
        <v>-38690.4761904762</v>
      </c>
      <c r="P57" s="20" t="n">
        <f aca="false">O57+P56</f>
        <v>-41666.6666666667</v>
      </c>
      <c r="Q57" s="20" t="n">
        <f aca="false">P57+Q56</f>
        <v>-44642.8571428571</v>
      </c>
      <c r="R57" s="20" t="n">
        <f aca="false">Q57+R56</f>
        <v>-47619.0476190476</v>
      </c>
      <c r="S57" s="20" t="n">
        <f aca="false">R57+S56</f>
        <v>-50595.2380952381</v>
      </c>
      <c r="T57" s="20" t="n">
        <f aca="false">S57+T56</f>
        <v>-53571.4285714286</v>
      </c>
      <c r="U57" s="20" t="n">
        <f aca="false">T57+U56</f>
        <v>-56547.619047619</v>
      </c>
      <c r="V57" s="20" t="n">
        <f aca="false">U57+V56</f>
        <v>-59523.8095238095</v>
      </c>
      <c r="W57" s="20" t="n">
        <f aca="false">V57+W56</f>
        <v>-62500</v>
      </c>
      <c r="X57" s="20" t="n">
        <f aca="false">W57+X56</f>
        <v>-65476.1904761905</v>
      </c>
      <c r="Y57" s="20" t="n">
        <f aca="false">X57+Y56</f>
        <v>-68452.3809523809</v>
      </c>
      <c r="Z57" s="20" t="n">
        <f aca="false">Y57+Z56</f>
        <v>-71428.5714285714</v>
      </c>
      <c r="AA57" s="20" t="n">
        <f aca="false">Z57+AA56</f>
        <v>-74404.7619047619</v>
      </c>
      <c r="AB57" s="20" t="n">
        <f aca="false">AA57+AB56</f>
        <v>-77380.9523809524</v>
      </c>
      <c r="AC57" s="20" t="n">
        <f aca="false">AB57+AC56</f>
        <v>-80357.1428571428</v>
      </c>
      <c r="AD57" s="20" t="n">
        <f aca="false">AC57+AD56</f>
        <v>-83333.3333333333</v>
      </c>
      <c r="AE57" s="20" t="n">
        <f aca="false">AD57+AE56</f>
        <v>-86309.5238095238</v>
      </c>
      <c r="AF57" s="20" t="n">
        <f aca="false">AE57+AF56</f>
        <v>-89285.7142857143</v>
      </c>
      <c r="AG57" s="20" t="n">
        <f aca="false">AF57+AG56</f>
        <v>-92261.9047619047</v>
      </c>
      <c r="AH57" s="20" t="n">
        <f aca="false">AG57+AH56</f>
        <v>-95238.0952380952</v>
      </c>
      <c r="AI57" s="20" t="n">
        <f aca="false">AH57+AI56</f>
        <v>-98214.2857142857</v>
      </c>
      <c r="AJ57" s="20" t="n">
        <f aca="false">AI57+AJ56</f>
        <v>-101190.476190476</v>
      </c>
      <c r="AK57" s="20" t="n">
        <f aca="false">AJ57+AK56</f>
        <v>-104166.666666667</v>
      </c>
      <c r="AL57" s="20" t="n">
        <f aca="false">AK57+AL56</f>
        <v>-107142.857142857</v>
      </c>
    </row>
    <row r="58" customFormat="false" ht="15" hidden="false" customHeight="false" outlineLevel="0" collapsed="false">
      <c r="A58" s="4" t="s">
        <v>186</v>
      </c>
      <c r="C58" s="15" t="n">
        <f aca="false">C55+C57</f>
        <v>247023.80952381</v>
      </c>
      <c r="D58" s="15" t="n">
        <f aca="false">D55+D57</f>
        <v>244047.619047619</v>
      </c>
      <c r="E58" s="15" t="n">
        <f aca="false">E55+E57</f>
        <v>241071.428571429</v>
      </c>
      <c r="F58" s="15" t="n">
        <f aca="false">F55+F57</f>
        <v>238095.238095238</v>
      </c>
      <c r="G58" s="15" t="n">
        <f aca="false">G55+G57</f>
        <v>235119.047619048</v>
      </c>
      <c r="H58" s="15" t="n">
        <f aca="false">H55+H57</f>
        <v>232142.857142857</v>
      </c>
      <c r="I58" s="15" t="n">
        <f aca="false">I55+I57</f>
        <v>229166.666666667</v>
      </c>
      <c r="J58" s="15" t="n">
        <f aca="false">J55+J57</f>
        <v>226190.476190476</v>
      </c>
      <c r="K58" s="15" t="n">
        <f aca="false">K55+K57</f>
        <v>223214.285714286</v>
      </c>
      <c r="L58" s="15" t="n">
        <f aca="false">L55+L57</f>
        <v>220238.095238095</v>
      </c>
      <c r="M58" s="15" t="n">
        <f aca="false">M55+M57</f>
        <v>217261.904761905</v>
      </c>
      <c r="N58" s="15" t="n">
        <f aca="false">N55+N57</f>
        <v>214285.714285714</v>
      </c>
      <c r="O58" s="15" t="n">
        <f aca="false">O55+O57</f>
        <v>211309.523809524</v>
      </c>
      <c r="P58" s="15" t="n">
        <f aca="false">P55+P57</f>
        <v>208333.333333333</v>
      </c>
      <c r="Q58" s="15" t="n">
        <f aca="false">Q55+Q57</f>
        <v>205357.142857143</v>
      </c>
      <c r="R58" s="15" t="n">
        <f aca="false">R55+R57</f>
        <v>202380.952380952</v>
      </c>
      <c r="S58" s="15" t="n">
        <f aca="false">S55+S57</f>
        <v>199404.761904762</v>
      </c>
      <c r="T58" s="15" t="n">
        <f aca="false">T55+T57</f>
        <v>196428.571428571</v>
      </c>
      <c r="U58" s="15" t="n">
        <f aca="false">U55+U57</f>
        <v>193452.380952381</v>
      </c>
      <c r="V58" s="15" t="n">
        <f aca="false">V55+V57</f>
        <v>190476.190476191</v>
      </c>
      <c r="W58" s="15" t="n">
        <f aca="false">W55+W57</f>
        <v>187500</v>
      </c>
      <c r="X58" s="15" t="n">
        <f aca="false">X55+X57</f>
        <v>184523.80952381</v>
      </c>
      <c r="Y58" s="15" t="n">
        <f aca="false">Y55+Y57</f>
        <v>181547.619047619</v>
      </c>
      <c r="Z58" s="15" t="n">
        <f aca="false">Z55+Z57</f>
        <v>178571.428571429</v>
      </c>
      <c r="AA58" s="15" t="n">
        <f aca="false">AA55+AA57</f>
        <v>175595.238095238</v>
      </c>
      <c r="AB58" s="15" t="n">
        <f aca="false">AB55+AB57</f>
        <v>172619.047619048</v>
      </c>
      <c r="AC58" s="15" t="n">
        <f aca="false">AC55+AC57</f>
        <v>169642.857142857</v>
      </c>
      <c r="AD58" s="15" t="n">
        <f aca="false">AD55+AD57</f>
        <v>166666.666666667</v>
      </c>
      <c r="AE58" s="15" t="n">
        <f aca="false">AE55+AE57</f>
        <v>163690.476190476</v>
      </c>
      <c r="AF58" s="15" t="n">
        <f aca="false">AF55+AF57</f>
        <v>160714.285714286</v>
      </c>
      <c r="AG58" s="15" t="n">
        <f aca="false">AG55+AG57</f>
        <v>157738.095238095</v>
      </c>
      <c r="AH58" s="15" t="n">
        <f aca="false">AH55+AH57</f>
        <v>154761.904761905</v>
      </c>
      <c r="AI58" s="15" t="n">
        <f aca="false">AI55+AI57</f>
        <v>151785.714285714</v>
      </c>
      <c r="AJ58" s="15" t="n">
        <f aca="false">AJ55+AJ57</f>
        <v>148809.523809524</v>
      </c>
      <c r="AK58" s="15" t="n">
        <f aca="false">AK55+AK57</f>
        <v>145833.333333333</v>
      </c>
      <c r="AL58" s="15" t="n">
        <f aca="false">AL55+AL57</f>
        <v>142857.142857143</v>
      </c>
    </row>
    <row r="60" customFormat="false" ht="15" hidden="false" customHeight="false" outlineLevel="0" collapsed="false">
      <c r="A60" s="7" t="s">
        <v>187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customFormat="false" ht="15" hidden="false" customHeight="false" outlineLevel="0" collapsed="false">
      <c r="A61" s="11" t="s">
        <v>188</v>
      </c>
      <c r="C61" s="20" t="n">
        <f aca="false">0</f>
        <v>0</v>
      </c>
      <c r="D61" s="20" t="n">
        <f aca="false">C64</f>
        <v>150000</v>
      </c>
      <c r="E61" s="20" t="n">
        <f aca="false">D64</f>
        <v>148214.285714286</v>
      </c>
      <c r="F61" s="20" t="n">
        <f aca="false">E64</f>
        <v>146428.571428571</v>
      </c>
      <c r="G61" s="20" t="n">
        <f aca="false">F64</f>
        <v>144642.857142857</v>
      </c>
      <c r="H61" s="20" t="n">
        <f aca="false">G64</f>
        <v>142857.142857143</v>
      </c>
      <c r="I61" s="20" t="n">
        <f aca="false">H64</f>
        <v>141071.428571429</v>
      </c>
      <c r="J61" s="20" t="n">
        <f aca="false">I64</f>
        <v>139285.714285714</v>
      </c>
      <c r="K61" s="20" t="n">
        <f aca="false">J64</f>
        <v>137500</v>
      </c>
      <c r="L61" s="20" t="n">
        <f aca="false">K64</f>
        <v>135714.285714286</v>
      </c>
      <c r="M61" s="20" t="n">
        <f aca="false">L64</f>
        <v>133928.571428571</v>
      </c>
      <c r="N61" s="20" t="n">
        <f aca="false">M64</f>
        <v>132142.857142857</v>
      </c>
      <c r="O61" s="20" t="n">
        <f aca="false">N64</f>
        <v>130357.142857143</v>
      </c>
      <c r="P61" s="20" t="n">
        <f aca="false">O64</f>
        <v>128571.428571429</v>
      </c>
      <c r="Q61" s="20" t="n">
        <f aca="false">P64</f>
        <v>126785.714285714</v>
      </c>
      <c r="R61" s="20" t="n">
        <f aca="false">Q64</f>
        <v>125000</v>
      </c>
      <c r="S61" s="20" t="n">
        <f aca="false">R64</f>
        <v>123214.285714286</v>
      </c>
      <c r="T61" s="20" t="n">
        <f aca="false">S64</f>
        <v>121428.571428571</v>
      </c>
      <c r="U61" s="20" t="n">
        <f aca="false">T64</f>
        <v>119642.857142857</v>
      </c>
      <c r="V61" s="20" t="n">
        <f aca="false">U64</f>
        <v>117857.142857143</v>
      </c>
      <c r="W61" s="20" t="n">
        <f aca="false">V64</f>
        <v>116071.428571428</v>
      </c>
      <c r="X61" s="20" t="n">
        <f aca="false">W64</f>
        <v>114285.714285714</v>
      </c>
      <c r="Y61" s="20" t="n">
        <f aca="false">X64</f>
        <v>112500</v>
      </c>
      <c r="Z61" s="20" t="n">
        <f aca="false">Y64</f>
        <v>110714.285714286</v>
      </c>
      <c r="AA61" s="20" t="n">
        <f aca="false">Z64</f>
        <v>108928.571428571</v>
      </c>
      <c r="AB61" s="20" t="n">
        <f aca="false">AA64</f>
        <v>107142.857142857</v>
      </c>
      <c r="AC61" s="20" t="n">
        <f aca="false">AB64</f>
        <v>105357.142857143</v>
      </c>
      <c r="AD61" s="20" t="n">
        <f aca="false">AC64</f>
        <v>103571.428571428</v>
      </c>
      <c r="AE61" s="20" t="n">
        <f aca="false">AD64</f>
        <v>101785.714285714</v>
      </c>
      <c r="AF61" s="20" t="n">
        <f aca="false">AE64</f>
        <v>99999.9999999999</v>
      </c>
      <c r="AG61" s="20" t="n">
        <f aca="false">AF64</f>
        <v>98214.2857142856</v>
      </c>
      <c r="AH61" s="20" t="n">
        <f aca="false">AG64</f>
        <v>96428.5714285713</v>
      </c>
      <c r="AI61" s="20" t="n">
        <f aca="false">AH64</f>
        <v>94642.857142857</v>
      </c>
      <c r="AJ61" s="20" t="n">
        <f aca="false">AI64</f>
        <v>92857.1428571427</v>
      </c>
      <c r="AK61" s="20" t="n">
        <f aca="false">AJ64</f>
        <v>91071.4285714284</v>
      </c>
      <c r="AL61" s="20" t="n">
        <f aca="false">AK64</f>
        <v>89285.7142857141</v>
      </c>
    </row>
    <row r="62" customFormat="false" ht="15" hidden="false" customHeight="false" outlineLevel="0" collapsed="false">
      <c r="A62" s="11" t="s">
        <v>189</v>
      </c>
      <c r="C62" s="20" t="n">
        <f aca="false">IF(C$4=1,Inputs!$E$55,0)</f>
        <v>150000</v>
      </c>
      <c r="D62" s="20" t="n">
        <f aca="false">IF(D$4=1,Inputs!$E$55,0)</f>
        <v>0</v>
      </c>
      <c r="E62" s="20" t="n">
        <f aca="false">IF(E$4=1,Inputs!$E$55,0)</f>
        <v>0</v>
      </c>
      <c r="F62" s="20" t="n">
        <f aca="false">IF(F$4=1,Inputs!$E$55,0)</f>
        <v>0</v>
      </c>
      <c r="G62" s="20" t="n">
        <f aca="false">IF(G$4=1,Inputs!$E$55,0)</f>
        <v>0</v>
      </c>
      <c r="H62" s="20" t="n">
        <f aca="false">IF(H$4=1,Inputs!$E$55,0)</f>
        <v>0</v>
      </c>
      <c r="I62" s="20" t="n">
        <f aca="false">IF(I$4=1,Inputs!$E$55,0)</f>
        <v>0</v>
      </c>
      <c r="J62" s="20" t="n">
        <f aca="false">IF(J$4=1,Inputs!$E$55,0)</f>
        <v>0</v>
      </c>
      <c r="K62" s="20" t="n">
        <f aca="false">IF(K$4=1,Inputs!$E$55,0)</f>
        <v>0</v>
      </c>
      <c r="L62" s="20" t="n">
        <f aca="false">IF(L$4=1,Inputs!$E$55,0)</f>
        <v>0</v>
      </c>
      <c r="M62" s="20" t="n">
        <f aca="false">IF(M$4=1,Inputs!$E$55,0)</f>
        <v>0</v>
      </c>
      <c r="N62" s="20" t="n">
        <f aca="false">IF(N$4=1,Inputs!$E$55,0)</f>
        <v>0</v>
      </c>
      <c r="O62" s="20" t="n">
        <f aca="false">IF(O$4=1,Inputs!$E$55,0)</f>
        <v>0</v>
      </c>
      <c r="P62" s="20" t="n">
        <f aca="false">IF(P$4=1,Inputs!$E$55,0)</f>
        <v>0</v>
      </c>
      <c r="Q62" s="20" t="n">
        <f aca="false">IF(Q$4=1,Inputs!$E$55,0)</f>
        <v>0</v>
      </c>
      <c r="R62" s="20" t="n">
        <f aca="false">IF(R$4=1,Inputs!$E$55,0)</f>
        <v>0</v>
      </c>
      <c r="S62" s="20" t="n">
        <f aca="false">IF(S$4=1,Inputs!$E$55,0)</f>
        <v>0</v>
      </c>
      <c r="T62" s="20" t="n">
        <f aca="false">IF(T$4=1,Inputs!$E$55,0)</f>
        <v>0</v>
      </c>
      <c r="U62" s="20" t="n">
        <f aca="false">IF(U$4=1,Inputs!$E$55,0)</f>
        <v>0</v>
      </c>
      <c r="V62" s="20" t="n">
        <f aca="false">IF(V$4=1,Inputs!$E$55,0)</f>
        <v>0</v>
      </c>
      <c r="W62" s="20" t="n">
        <f aca="false">IF(W$4=1,Inputs!$E$55,0)</f>
        <v>0</v>
      </c>
      <c r="X62" s="20" t="n">
        <f aca="false">IF(X$4=1,Inputs!$E$55,0)</f>
        <v>0</v>
      </c>
      <c r="Y62" s="20" t="n">
        <f aca="false">IF(Y$4=1,Inputs!$E$55,0)</f>
        <v>0</v>
      </c>
      <c r="Z62" s="20" t="n">
        <f aca="false">IF(Z$4=1,Inputs!$E$55,0)</f>
        <v>0</v>
      </c>
      <c r="AA62" s="20" t="n">
        <f aca="false">IF(AA$4=1,Inputs!$E$55,0)</f>
        <v>0</v>
      </c>
      <c r="AB62" s="20" t="n">
        <f aca="false">IF(AB$4=1,Inputs!$E$55,0)</f>
        <v>0</v>
      </c>
      <c r="AC62" s="20" t="n">
        <f aca="false">IF(AC$4=1,Inputs!$E$55,0)</f>
        <v>0</v>
      </c>
      <c r="AD62" s="20" t="n">
        <f aca="false">IF(AD$4=1,Inputs!$E$55,0)</f>
        <v>0</v>
      </c>
      <c r="AE62" s="20" t="n">
        <f aca="false">IF(AE$4=1,Inputs!$E$55,0)</f>
        <v>0</v>
      </c>
      <c r="AF62" s="20" t="n">
        <f aca="false">IF(AF$4=1,Inputs!$E$55,0)</f>
        <v>0</v>
      </c>
      <c r="AG62" s="20" t="n">
        <f aca="false">IF(AG$4=1,Inputs!$E$55,0)</f>
        <v>0</v>
      </c>
      <c r="AH62" s="20" t="n">
        <f aca="false">IF(AH$4=1,Inputs!$E$55,0)</f>
        <v>0</v>
      </c>
      <c r="AI62" s="20" t="n">
        <f aca="false">IF(AI$4=1,Inputs!$E$55,0)</f>
        <v>0</v>
      </c>
      <c r="AJ62" s="20" t="n">
        <f aca="false">IF(AJ$4=1,Inputs!$E$55,0)</f>
        <v>0</v>
      </c>
      <c r="AK62" s="20" t="n">
        <f aca="false">IF(AK$4=1,Inputs!$E$55,0)</f>
        <v>0</v>
      </c>
      <c r="AL62" s="20" t="n">
        <f aca="false">IF(AL$4=1,Inputs!$E$55,0)</f>
        <v>0</v>
      </c>
    </row>
    <row r="63" customFormat="false" ht="15" hidden="false" customHeight="false" outlineLevel="0" collapsed="false">
      <c r="A63" s="11" t="s">
        <v>190</v>
      </c>
      <c r="C63" s="20" t="n">
        <f aca="false">-MIN(C61,Inputs!$E$55/MAX(1,Inputs!$E$57*12))</f>
        <v>-0</v>
      </c>
      <c r="D63" s="20" t="n">
        <f aca="false">-MIN(D61,Inputs!$E$55/MAX(1,Inputs!$E$57*12))</f>
        <v>-1785.71428571429</v>
      </c>
      <c r="E63" s="20" t="n">
        <f aca="false">-MIN(E61,Inputs!$E$55/MAX(1,Inputs!$E$57*12))</f>
        <v>-1785.71428571429</v>
      </c>
      <c r="F63" s="20" t="n">
        <f aca="false">-MIN(F61,Inputs!$E$55/MAX(1,Inputs!$E$57*12))</f>
        <v>-1785.71428571429</v>
      </c>
      <c r="G63" s="20" t="n">
        <f aca="false">-MIN(G61,Inputs!$E$55/MAX(1,Inputs!$E$57*12))</f>
        <v>-1785.71428571429</v>
      </c>
      <c r="H63" s="20" t="n">
        <f aca="false">-MIN(H61,Inputs!$E$55/MAX(1,Inputs!$E$57*12))</f>
        <v>-1785.71428571429</v>
      </c>
      <c r="I63" s="20" t="n">
        <f aca="false">-MIN(I61,Inputs!$E$55/MAX(1,Inputs!$E$57*12))</f>
        <v>-1785.71428571429</v>
      </c>
      <c r="J63" s="20" t="n">
        <f aca="false">-MIN(J61,Inputs!$E$55/MAX(1,Inputs!$E$57*12))</f>
        <v>-1785.71428571429</v>
      </c>
      <c r="K63" s="20" t="n">
        <f aca="false">-MIN(K61,Inputs!$E$55/MAX(1,Inputs!$E$57*12))</f>
        <v>-1785.71428571429</v>
      </c>
      <c r="L63" s="20" t="n">
        <f aca="false">-MIN(L61,Inputs!$E$55/MAX(1,Inputs!$E$57*12))</f>
        <v>-1785.71428571429</v>
      </c>
      <c r="M63" s="20" t="n">
        <f aca="false">-MIN(M61,Inputs!$E$55/MAX(1,Inputs!$E$57*12))</f>
        <v>-1785.71428571429</v>
      </c>
      <c r="N63" s="20" t="n">
        <f aca="false">-MIN(N61,Inputs!$E$55/MAX(1,Inputs!$E$57*12))</f>
        <v>-1785.71428571429</v>
      </c>
      <c r="O63" s="20" t="n">
        <f aca="false">-MIN(O61,Inputs!$E$55/MAX(1,Inputs!$E$57*12))</f>
        <v>-1785.71428571429</v>
      </c>
      <c r="P63" s="20" t="n">
        <f aca="false">-MIN(P61,Inputs!$E$55/MAX(1,Inputs!$E$57*12))</f>
        <v>-1785.71428571429</v>
      </c>
      <c r="Q63" s="20" t="n">
        <f aca="false">-MIN(Q61,Inputs!$E$55/MAX(1,Inputs!$E$57*12))</f>
        <v>-1785.71428571429</v>
      </c>
      <c r="R63" s="20" t="n">
        <f aca="false">-MIN(R61,Inputs!$E$55/MAX(1,Inputs!$E$57*12))</f>
        <v>-1785.71428571429</v>
      </c>
      <c r="S63" s="20" t="n">
        <f aca="false">-MIN(S61,Inputs!$E$55/MAX(1,Inputs!$E$57*12))</f>
        <v>-1785.71428571429</v>
      </c>
      <c r="T63" s="20" t="n">
        <f aca="false">-MIN(T61,Inputs!$E$55/MAX(1,Inputs!$E$57*12))</f>
        <v>-1785.71428571429</v>
      </c>
      <c r="U63" s="20" t="n">
        <f aca="false">-MIN(U61,Inputs!$E$55/MAX(1,Inputs!$E$57*12))</f>
        <v>-1785.71428571429</v>
      </c>
      <c r="V63" s="20" t="n">
        <f aca="false">-MIN(V61,Inputs!$E$55/MAX(1,Inputs!$E$57*12))</f>
        <v>-1785.71428571429</v>
      </c>
      <c r="W63" s="20" t="n">
        <f aca="false">-MIN(W61,Inputs!$E$55/MAX(1,Inputs!$E$57*12))</f>
        <v>-1785.71428571429</v>
      </c>
      <c r="X63" s="20" t="n">
        <f aca="false">-MIN(X61,Inputs!$E$55/MAX(1,Inputs!$E$57*12))</f>
        <v>-1785.71428571429</v>
      </c>
      <c r="Y63" s="20" t="n">
        <f aca="false">-MIN(Y61,Inputs!$E$55/MAX(1,Inputs!$E$57*12))</f>
        <v>-1785.71428571429</v>
      </c>
      <c r="Z63" s="20" t="n">
        <f aca="false">-MIN(Z61,Inputs!$E$55/MAX(1,Inputs!$E$57*12))</f>
        <v>-1785.71428571429</v>
      </c>
      <c r="AA63" s="20" t="n">
        <f aca="false">-MIN(AA61,Inputs!$E$55/MAX(1,Inputs!$E$57*12))</f>
        <v>-1785.71428571429</v>
      </c>
      <c r="AB63" s="20" t="n">
        <f aca="false">-MIN(AB61,Inputs!$E$55/MAX(1,Inputs!$E$57*12))</f>
        <v>-1785.71428571429</v>
      </c>
      <c r="AC63" s="20" t="n">
        <f aca="false">-MIN(AC61,Inputs!$E$55/MAX(1,Inputs!$E$57*12))</f>
        <v>-1785.71428571429</v>
      </c>
      <c r="AD63" s="20" t="n">
        <f aca="false">-MIN(AD61,Inputs!$E$55/MAX(1,Inputs!$E$57*12))</f>
        <v>-1785.71428571429</v>
      </c>
      <c r="AE63" s="20" t="n">
        <f aca="false">-MIN(AE61,Inputs!$E$55/MAX(1,Inputs!$E$57*12))</f>
        <v>-1785.71428571429</v>
      </c>
      <c r="AF63" s="20" t="n">
        <f aca="false">-MIN(AF61,Inputs!$E$55/MAX(1,Inputs!$E$57*12))</f>
        <v>-1785.71428571429</v>
      </c>
      <c r="AG63" s="20" t="n">
        <f aca="false">-MIN(AG61,Inputs!$E$55/MAX(1,Inputs!$E$57*12))</f>
        <v>-1785.71428571429</v>
      </c>
      <c r="AH63" s="20" t="n">
        <f aca="false">-MIN(AH61,Inputs!$E$55/MAX(1,Inputs!$E$57*12))</f>
        <v>-1785.71428571429</v>
      </c>
      <c r="AI63" s="20" t="n">
        <f aca="false">-MIN(AI61,Inputs!$E$55/MAX(1,Inputs!$E$57*12))</f>
        <v>-1785.71428571429</v>
      </c>
      <c r="AJ63" s="20" t="n">
        <f aca="false">-MIN(AJ61,Inputs!$E$55/MAX(1,Inputs!$E$57*12))</f>
        <v>-1785.71428571429</v>
      </c>
      <c r="AK63" s="20" t="n">
        <f aca="false">-MIN(AK61,Inputs!$E$55/MAX(1,Inputs!$E$57*12))</f>
        <v>-1785.71428571429</v>
      </c>
      <c r="AL63" s="20" t="n">
        <f aca="false">-MIN(AL61,Inputs!$E$55/MAX(1,Inputs!$E$57*12))</f>
        <v>-1785.71428571429</v>
      </c>
    </row>
    <row r="64" customFormat="false" ht="15" hidden="false" customHeight="false" outlineLevel="0" collapsed="false">
      <c r="A64" s="4" t="s">
        <v>191</v>
      </c>
      <c r="C64" s="15" t="n">
        <f aca="false">C61+C62+C63</f>
        <v>150000</v>
      </c>
      <c r="D64" s="15" t="n">
        <f aca="false">D61+D62+D63</f>
        <v>148214.285714286</v>
      </c>
      <c r="E64" s="15" t="n">
        <f aca="false">E61+E62+E63</f>
        <v>146428.571428571</v>
      </c>
      <c r="F64" s="15" t="n">
        <f aca="false">F61+F62+F63</f>
        <v>144642.857142857</v>
      </c>
      <c r="G64" s="15" t="n">
        <f aca="false">G61+G62+G63</f>
        <v>142857.142857143</v>
      </c>
      <c r="H64" s="15" t="n">
        <f aca="false">H61+H62+H63</f>
        <v>141071.428571429</v>
      </c>
      <c r="I64" s="15" t="n">
        <f aca="false">I61+I62+I63</f>
        <v>139285.714285714</v>
      </c>
      <c r="J64" s="15" t="n">
        <f aca="false">J61+J62+J63</f>
        <v>137500</v>
      </c>
      <c r="K64" s="15" t="n">
        <f aca="false">K61+K62+K63</f>
        <v>135714.285714286</v>
      </c>
      <c r="L64" s="15" t="n">
        <f aca="false">L61+L62+L63</f>
        <v>133928.571428571</v>
      </c>
      <c r="M64" s="15" t="n">
        <f aca="false">M61+M62+M63</f>
        <v>132142.857142857</v>
      </c>
      <c r="N64" s="15" t="n">
        <f aca="false">N61+N62+N63</f>
        <v>130357.142857143</v>
      </c>
      <c r="O64" s="15" t="n">
        <f aca="false">O61+O62+O63</f>
        <v>128571.428571429</v>
      </c>
      <c r="P64" s="15" t="n">
        <f aca="false">P61+P62+P63</f>
        <v>126785.714285714</v>
      </c>
      <c r="Q64" s="15" t="n">
        <f aca="false">Q61+Q62+Q63</f>
        <v>125000</v>
      </c>
      <c r="R64" s="15" t="n">
        <f aca="false">R61+R62+R63</f>
        <v>123214.285714286</v>
      </c>
      <c r="S64" s="15" t="n">
        <f aca="false">S61+S62+S63</f>
        <v>121428.571428571</v>
      </c>
      <c r="T64" s="15" t="n">
        <f aca="false">T61+T62+T63</f>
        <v>119642.857142857</v>
      </c>
      <c r="U64" s="15" t="n">
        <f aca="false">U61+U62+U63</f>
        <v>117857.142857143</v>
      </c>
      <c r="V64" s="15" t="n">
        <f aca="false">V61+V62+V63</f>
        <v>116071.428571428</v>
      </c>
      <c r="W64" s="15" t="n">
        <f aca="false">W61+W62+W63</f>
        <v>114285.714285714</v>
      </c>
      <c r="X64" s="15" t="n">
        <f aca="false">X61+X62+X63</f>
        <v>112500</v>
      </c>
      <c r="Y64" s="15" t="n">
        <f aca="false">Y61+Y62+Y63</f>
        <v>110714.285714286</v>
      </c>
      <c r="Z64" s="15" t="n">
        <f aca="false">Z61+Z62+Z63</f>
        <v>108928.571428571</v>
      </c>
      <c r="AA64" s="15" t="n">
        <f aca="false">AA61+AA62+AA63</f>
        <v>107142.857142857</v>
      </c>
      <c r="AB64" s="15" t="n">
        <f aca="false">AB61+AB62+AB63</f>
        <v>105357.142857143</v>
      </c>
      <c r="AC64" s="15" t="n">
        <f aca="false">AC61+AC62+AC63</f>
        <v>103571.428571428</v>
      </c>
      <c r="AD64" s="15" t="n">
        <f aca="false">AD61+AD62+AD63</f>
        <v>101785.714285714</v>
      </c>
      <c r="AE64" s="15" t="n">
        <f aca="false">AE61+AE62+AE63</f>
        <v>99999.9999999999</v>
      </c>
      <c r="AF64" s="15" t="n">
        <f aca="false">AF61+AF62+AF63</f>
        <v>98214.2857142856</v>
      </c>
      <c r="AG64" s="15" t="n">
        <f aca="false">AG61+AG62+AG63</f>
        <v>96428.5714285713</v>
      </c>
      <c r="AH64" s="15" t="n">
        <f aca="false">AH61+AH62+AH63</f>
        <v>94642.857142857</v>
      </c>
      <c r="AI64" s="15" t="n">
        <f aca="false">AI61+AI62+AI63</f>
        <v>92857.1428571427</v>
      </c>
      <c r="AJ64" s="15" t="n">
        <f aca="false">AJ61+AJ62+AJ63</f>
        <v>91071.4285714284</v>
      </c>
      <c r="AK64" s="15" t="n">
        <f aca="false">AK61+AK62+AK63</f>
        <v>89285.7142857141</v>
      </c>
      <c r="AL64" s="15" t="n">
        <f aca="false">AL61+AL62+AL63</f>
        <v>87499.9999999999</v>
      </c>
    </row>
    <row r="66" customFormat="false" ht="15" hidden="false" customHeight="false" outlineLevel="0" collapsed="false">
      <c r="A66" s="7" t="s">
        <v>102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customFormat="false" ht="15" hidden="false" customHeight="false" outlineLevel="0" collapsed="false">
      <c r="A67" s="11" t="s">
        <v>192</v>
      </c>
      <c r="C67" s="20" t="n">
        <f aca="false">C24*Inputs!$E$60/30</f>
        <v>0</v>
      </c>
      <c r="D67" s="20" t="n">
        <f aca="false">D24*Inputs!$E$60/30</f>
        <v>0</v>
      </c>
      <c r="E67" s="20" t="n">
        <f aca="false">E24*Inputs!$E$60/30</f>
        <v>0</v>
      </c>
      <c r="F67" s="20" t="n">
        <f aca="false">F24*Inputs!$E$60/30</f>
        <v>0</v>
      </c>
      <c r="G67" s="20" t="n">
        <f aca="false">G24*Inputs!$E$60/30</f>
        <v>0</v>
      </c>
      <c r="H67" s="20" t="n">
        <f aca="false">H24*Inputs!$E$60/30</f>
        <v>0</v>
      </c>
      <c r="I67" s="20" t="n">
        <f aca="false">I24*Inputs!$E$60/30</f>
        <v>0</v>
      </c>
      <c r="J67" s="20" t="n">
        <f aca="false">J24*Inputs!$E$60/30</f>
        <v>0</v>
      </c>
      <c r="K67" s="20" t="n">
        <f aca="false">K24*Inputs!$E$60/30</f>
        <v>0</v>
      </c>
      <c r="L67" s="20" t="n">
        <f aca="false">L24*Inputs!$E$60/30</f>
        <v>0</v>
      </c>
      <c r="M67" s="20" t="n">
        <f aca="false">M24*Inputs!$E$60/30</f>
        <v>0</v>
      </c>
      <c r="N67" s="20" t="n">
        <f aca="false">N24*Inputs!$E$60/30</f>
        <v>0</v>
      </c>
      <c r="O67" s="20" t="n">
        <f aca="false">O24*Inputs!$E$60/30</f>
        <v>0</v>
      </c>
      <c r="P67" s="20" t="n">
        <f aca="false">P24*Inputs!$E$60/30</f>
        <v>0</v>
      </c>
      <c r="Q67" s="20" t="n">
        <f aca="false">Q24*Inputs!$E$60/30</f>
        <v>0</v>
      </c>
      <c r="R67" s="20" t="n">
        <f aca="false">R24*Inputs!$E$60/30</f>
        <v>0</v>
      </c>
      <c r="S67" s="20" t="n">
        <f aca="false">S24*Inputs!$E$60/30</f>
        <v>0</v>
      </c>
      <c r="T67" s="20" t="n">
        <f aca="false">T24*Inputs!$E$60/30</f>
        <v>0</v>
      </c>
      <c r="U67" s="20" t="n">
        <f aca="false">U24*Inputs!$E$60/30</f>
        <v>0</v>
      </c>
      <c r="V67" s="20" t="n">
        <f aca="false">V24*Inputs!$E$60/30</f>
        <v>0</v>
      </c>
      <c r="W67" s="20" t="n">
        <f aca="false">W24*Inputs!$E$60/30</f>
        <v>0</v>
      </c>
      <c r="X67" s="20" t="n">
        <f aca="false">X24*Inputs!$E$60/30</f>
        <v>0</v>
      </c>
      <c r="Y67" s="20" t="n">
        <f aca="false">Y24*Inputs!$E$60/30</f>
        <v>0</v>
      </c>
      <c r="Z67" s="20" t="n">
        <f aca="false">Z24*Inputs!$E$60/30</f>
        <v>0</v>
      </c>
      <c r="AA67" s="20" t="n">
        <f aca="false">AA24*Inputs!$E$60/30</f>
        <v>0</v>
      </c>
      <c r="AB67" s="20" t="n">
        <f aca="false">AB24*Inputs!$E$60/30</f>
        <v>0</v>
      </c>
      <c r="AC67" s="20" t="n">
        <f aca="false">AC24*Inputs!$E$60/30</f>
        <v>0</v>
      </c>
      <c r="AD67" s="20" t="n">
        <f aca="false">AD24*Inputs!$E$60/30</f>
        <v>0</v>
      </c>
      <c r="AE67" s="20" t="n">
        <f aca="false">AE24*Inputs!$E$60/30</f>
        <v>0</v>
      </c>
      <c r="AF67" s="20" t="n">
        <f aca="false">AF24*Inputs!$E$60/30</f>
        <v>0</v>
      </c>
      <c r="AG67" s="20" t="n">
        <f aca="false">AG24*Inputs!$E$60/30</f>
        <v>0</v>
      </c>
      <c r="AH67" s="20" t="n">
        <f aca="false">AH24*Inputs!$E$60/30</f>
        <v>0</v>
      </c>
      <c r="AI67" s="20" t="n">
        <f aca="false">AI24*Inputs!$E$60/30</f>
        <v>0</v>
      </c>
      <c r="AJ67" s="20" t="n">
        <f aca="false">AJ24*Inputs!$E$60/30</f>
        <v>0</v>
      </c>
      <c r="AK67" s="20" t="n">
        <f aca="false">AK24*Inputs!$E$60/30</f>
        <v>0</v>
      </c>
      <c r="AL67" s="20" t="n">
        <f aca="false">AL24*Inputs!$E$60/30</f>
        <v>0</v>
      </c>
    </row>
    <row r="68" customFormat="false" ht="15" hidden="false" customHeight="false" outlineLevel="0" collapsed="false">
      <c r="A68" s="11" t="s">
        <v>193</v>
      </c>
      <c r="C68" s="20" t="n">
        <f aca="false">-C30*Inputs!$E$61/30</f>
        <v>3138.45</v>
      </c>
      <c r="D68" s="20" t="n">
        <f aca="false">-D30*Inputs!$E$61/30</f>
        <v>3244.083</v>
      </c>
      <c r="E68" s="20" t="n">
        <f aca="false">-E30*Inputs!$E$61/30</f>
        <v>3343.37802</v>
      </c>
      <c r="F68" s="20" t="n">
        <f aca="false">-F30*Inputs!$E$61/30</f>
        <v>3436.7153388</v>
      </c>
      <c r="G68" s="20" t="n">
        <f aca="false">-G30*Inputs!$E$61/30</f>
        <v>3524.452418472</v>
      </c>
      <c r="H68" s="20" t="n">
        <f aca="false">-H30*Inputs!$E$61/30</f>
        <v>3606.92527336368</v>
      </c>
      <c r="I68" s="20" t="n">
        <f aca="false">-I30*Inputs!$E$61/30</f>
        <v>3684.44975696186</v>
      </c>
      <c r="J68" s="20" t="n">
        <f aca="false">-J30*Inputs!$E$61/30</f>
        <v>3757.32277154415</v>
      </c>
      <c r="K68" s="20" t="n">
        <f aca="false">-K30*Inputs!$E$61/30</f>
        <v>3825.8234052515</v>
      </c>
      <c r="L68" s="20" t="n">
        <f aca="false">-L30*Inputs!$E$61/30</f>
        <v>3890.21400093641</v>
      </c>
      <c r="M68" s="20" t="n">
        <f aca="false">-M30*Inputs!$E$61/30</f>
        <v>3950.74116088022</v>
      </c>
      <c r="N68" s="20" t="n">
        <f aca="false">-N30*Inputs!$E$61/30</f>
        <v>4007.63669122741</v>
      </c>
      <c r="O68" s="20" t="n">
        <f aca="false">-O30*Inputs!$E$61/30</f>
        <v>4188.06187444638</v>
      </c>
      <c r="P68" s="20" t="n">
        <f aca="false">-P30*Inputs!$E$61/30</f>
        <v>4249.7560219796</v>
      </c>
      <c r="Q68" s="20" t="n">
        <f aca="false">-Q30*Inputs!$E$61/30</f>
        <v>4307.74852066082</v>
      </c>
      <c r="R68" s="20" t="n">
        <f aca="false">-R30*Inputs!$E$61/30</f>
        <v>4362.26146942117</v>
      </c>
      <c r="S68" s="20" t="n">
        <f aca="false">-S30*Inputs!$E$61/30</f>
        <v>4413.5036412559</v>
      </c>
      <c r="T68" s="20" t="n">
        <f aca="false">-T30*Inputs!$E$61/30</f>
        <v>4461.67128278055</v>
      </c>
      <c r="U68" s="20" t="n">
        <f aca="false">-U30*Inputs!$E$61/30</f>
        <v>4506.94886581371</v>
      </c>
      <c r="V68" s="20" t="n">
        <f aca="false">-V30*Inputs!$E$61/30</f>
        <v>4538.16874426025</v>
      </c>
      <c r="W68" s="20" t="n">
        <f aca="false">-W30*Inputs!$E$61/30</f>
        <v>4547.45</v>
      </c>
      <c r="X68" s="20" t="n">
        <f aca="false">-X30*Inputs!$E$61/30</f>
        <v>4547.45</v>
      </c>
      <c r="Y68" s="20" t="n">
        <f aca="false">-Y30*Inputs!$E$61/30</f>
        <v>4547.45</v>
      </c>
      <c r="Z68" s="20" t="n">
        <f aca="false">-Z30*Inputs!$E$61/30</f>
        <v>4547.45</v>
      </c>
      <c r="AA68" s="20" t="n">
        <f aca="false">-AA30*Inputs!$E$61/30</f>
        <v>4683.8735</v>
      </c>
      <c r="AB68" s="20" t="n">
        <f aca="false">-AB30*Inputs!$E$61/30</f>
        <v>4683.8735</v>
      </c>
      <c r="AC68" s="20" t="n">
        <f aca="false">-AC30*Inputs!$E$61/30</f>
        <v>4683.8735</v>
      </c>
      <c r="AD68" s="20" t="n">
        <f aca="false">-AD30*Inputs!$E$61/30</f>
        <v>4683.8735</v>
      </c>
      <c r="AE68" s="20" t="n">
        <f aca="false">-AE30*Inputs!$E$61/30</f>
        <v>4683.8735</v>
      </c>
      <c r="AF68" s="20" t="n">
        <f aca="false">-AF30*Inputs!$E$61/30</f>
        <v>4683.8735</v>
      </c>
      <c r="AG68" s="20" t="n">
        <f aca="false">-AG30*Inputs!$E$61/30</f>
        <v>4683.8735</v>
      </c>
      <c r="AH68" s="20" t="n">
        <f aca="false">-AH30*Inputs!$E$61/30</f>
        <v>4683.8735</v>
      </c>
      <c r="AI68" s="20" t="n">
        <f aca="false">-AI30*Inputs!$E$61/30</f>
        <v>4683.8735</v>
      </c>
      <c r="AJ68" s="20" t="n">
        <f aca="false">-AJ30*Inputs!$E$61/30</f>
        <v>4683.8735</v>
      </c>
      <c r="AK68" s="20" t="n">
        <f aca="false">-AK30*Inputs!$E$61/30</f>
        <v>4683.8735</v>
      </c>
      <c r="AL68" s="20" t="n">
        <f aca="false">-AL30*Inputs!$E$61/30</f>
        <v>4683.8735</v>
      </c>
    </row>
    <row r="69" customFormat="false" ht="15" hidden="false" customHeight="false" outlineLevel="0" collapsed="false">
      <c r="A69" s="11" t="s">
        <v>194</v>
      </c>
      <c r="C69" s="20" t="n">
        <f aca="false">-C30*Inputs!$E$62/30</f>
        <v>6276.9</v>
      </c>
      <c r="D69" s="20" t="n">
        <f aca="false">-D30*Inputs!$E$62/30</f>
        <v>6488.166</v>
      </c>
      <c r="E69" s="20" t="n">
        <f aca="false">-E30*Inputs!$E$62/30</f>
        <v>6686.75604</v>
      </c>
      <c r="F69" s="20" t="n">
        <f aca="false">-F30*Inputs!$E$62/30</f>
        <v>6873.4306776</v>
      </c>
      <c r="G69" s="20" t="n">
        <f aca="false">-G30*Inputs!$E$62/30</f>
        <v>7048.904836944</v>
      </c>
      <c r="H69" s="20" t="n">
        <f aca="false">-H30*Inputs!$E$62/30</f>
        <v>7213.85054672736</v>
      </c>
      <c r="I69" s="20" t="n">
        <f aca="false">-I30*Inputs!$E$62/30</f>
        <v>7368.89951392372</v>
      </c>
      <c r="J69" s="20" t="n">
        <f aca="false">-J30*Inputs!$E$62/30</f>
        <v>7514.64554308829</v>
      </c>
      <c r="K69" s="20" t="n">
        <f aca="false">-K30*Inputs!$E$62/30</f>
        <v>7651.646810503</v>
      </c>
      <c r="L69" s="20" t="n">
        <f aca="false">-L30*Inputs!$E$62/30</f>
        <v>7780.42800187282</v>
      </c>
      <c r="M69" s="20" t="n">
        <f aca="false">-M30*Inputs!$E$62/30</f>
        <v>7901.48232176045</v>
      </c>
      <c r="N69" s="20" t="n">
        <f aca="false">-N30*Inputs!$E$62/30</f>
        <v>8015.27338245482</v>
      </c>
      <c r="O69" s="20" t="n">
        <f aca="false">-O30*Inputs!$E$62/30</f>
        <v>8376.12374889276</v>
      </c>
      <c r="P69" s="20" t="n">
        <f aca="false">-P30*Inputs!$E$62/30</f>
        <v>8499.51204395919</v>
      </c>
      <c r="Q69" s="20" t="n">
        <f aca="false">-Q30*Inputs!$E$62/30</f>
        <v>8615.49704132164</v>
      </c>
      <c r="R69" s="20" t="n">
        <f aca="false">-R30*Inputs!$E$62/30</f>
        <v>8724.52293884234</v>
      </c>
      <c r="S69" s="20" t="n">
        <f aca="false">-S30*Inputs!$E$62/30</f>
        <v>8827.0072825118</v>
      </c>
      <c r="T69" s="20" t="n">
        <f aca="false">-T30*Inputs!$E$62/30</f>
        <v>8923.34256556109</v>
      </c>
      <c r="U69" s="20" t="n">
        <f aca="false">-U30*Inputs!$E$62/30</f>
        <v>9013.89773162743</v>
      </c>
      <c r="V69" s="20" t="n">
        <f aca="false">-V30*Inputs!$E$62/30</f>
        <v>9076.33748852051</v>
      </c>
      <c r="W69" s="20" t="n">
        <f aca="false">-W30*Inputs!$E$62/30</f>
        <v>9094.9</v>
      </c>
      <c r="X69" s="20" t="n">
        <f aca="false">-X30*Inputs!$E$62/30</f>
        <v>9094.9</v>
      </c>
      <c r="Y69" s="20" t="n">
        <f aca="false">-Y30*Inputs!$E$62/30</f>
        <v>9094.9</v>
      </c>
      <c r="Z69" s="20" t="n">
        <f aca="false">-Z30*Inputs!$E$62/30</f>
        <v>9094.9</v>
      </c>
      <c r="AA69" s="20" t="n">
        <f aca="false">-AA30*Inputs!$E$62/30</f>
        <v>9367.747</v>
      </c>
      <c r="AB69" s="20" t="n">
        <f aca="false">-AB30*Inputs!$E$62/30</f>
        <v>9367.747</v>
      </c>
      <c r="AC69" s="20" t="n">
        <f aca="false">-AC30*Inputs!$E$62/30</f>
        <v>9367.747</v>
      </c>
      <c r="AD69" s="20" t="n">
        <f aca="false">-AD30*Inputs!$E$62/30</f>
        <v>9367.747</v>
      </c>
      <c r="AE69" s="20" t="n">
        <f aca="false">-AE30*Inputs!$E$62/30</f>
        <v>9367.747</v>
      </c>
      <c r="AF69" s="20" t="n">
        <f aca="false">-AF30*Inputs!$E$62/30</f>
        <v>9367.747</v>
      </c>
      <c r="AG69" s="20" t="n">
        <f aca="false">-AG30*Inputs!$E$62/30</f>
        <v>9367.747</v>
      </c>
      <c r="AH69" s="20" t="n">
        <f aca="false">-AH30*Inputs!$E$62/30</f>
        <v>9367.747</v>
      </c>
      <c r="AI69" s="20" t="n">
        <f aca="false">-AI30*Inputs!$E$62/30</f>
        <v>9367.747</v>
      </c>
      <c r="AJ69" s="20" t="n">
        <f aca="false">-AJ30*Inputs!$E$62/30</f>
        <v>9367.747</v>
      </c>
      <c r="AK69" s="20" t="n">
        <f aca="false">-AK30*Inputs!$E$62/30</f>
        <v>9367.747</v>
      </c>
      <c r="AL69" s="20" t="n">
        <f aca="false">-AL30*Inputs!$E$62/30</f>
        <v>9367.747</v>
      </c>
    </row>
    <row r="70" customFormat="false" ht="15" hidden="false" customHeight="false" outlineLevel="0" collapsed="false">
      <c r="A70" s="11" t="s">
        <v>195</v>
      </c>
      <c r="C70" s="20" t="n">
        <f aca="false">-C67</f>
        <v>-0</v>
      </c>
      <c r="D70" s="20" t="n">
        <f aca="false">C67-D67</f>
        <v>0</v>
      </c>
      <c r="E70" s="20" t="n">
        <f aca="false">D67-E67</f>
        <v>0</v>
      </c>
      <c r="F70" s="20" t="n">
        <f aca="false">E67-F67</f>
        <v>0</v>
      </c>
      <c r="G70" s="20" t="n">
        <f aca="false">F67-G67</f>
        <v>0</v>
      </c>
      <c r="H70" s="20" t="n">
        <f aca="false">G67-H67</f>
        <v>0</v>
      </c>
      <c r="I70" s="20" t="n">
        <f aca="false">H67-I67</f>
        <v>0</v>
      </c>
      <c r="J70" s="20" t="n">
        <f aca="false">I67-J67</f>
        <v>0</v>
      </c>
      <c r="K70" s="20" t="n">
        <f aca="false">J67-K67</f>
        <v>0</v>
      </c>
      <c r="L70" s="20" t="n">
        <f aca="false">K67-L67</f>
        <v>0</v>
      </c>
      <c r="M70" s="20" t="n">
        <f aca="false">L67-M67</f>
        <v>0</v>
      </c>
      <c r="N70" s="20" t="n">
        <f aca="false">M67-N67</f>
        <v>0</v>
      </c>
      <c r="O70" s="20" t="n">
        <f aca="false">N67-O67</f>
        <v>0</v>
      </c>
      <c r="P70" s="20" t="n">
        <f aca="false">O67-P67</f>
        <v>0</v>
      </c>
      <c r="Q70" s="20" t="n">
        <f aca="false">P67-Q67</f>
        <v>0</v>
      </c>
      <c r="R70" s="20" t="n">
        <f aca="false">Q67-R67</f>
        <v>0</v>
      </c>
      <c r="S70" s="20" t="n">
        <f aca="false">R67-S67</f>
        <v>0</v>
      </c>
      <c r="T70" s="20" t="n">
        <f aca="false">S67-T67</f>
        <v>0</v>
      </c>
      <c r="U70" s="20" t="n">
        <f aca="false">T67-U67</f>
        <v>0</v>
      </c>
      <c r="V70" s="20" t="n">
        <f aca="false">U67-V67</f>
        <v>0</v>
      </c>
      <c r="W70" s="20" t="n">
        <f aca="false">V67-W67</f>
        <v>0</v>
      </c>
      <c r="X70" s="20" t="n">
        <f aca="false">W67-X67</f>
        <v>0</v>
      </c>
      <c r="Y70" s="20" t="n">
        <f aca="false">X67-Y67</f>
        <v>0</v>
      </c>
      <c r="Z70" s="20" t="n">
        <f aca="false">Y67-Z67</f>
        <v>0</v>
      </c>
      <c r="AA70" s="20" t="n">
        <f aca="false">Z67-AA67</f>
        <v>0</v>
      </c>
      <c r="AB70" s="20" t="n">
        <f aca="false">AA67-AB67</f>
        <v>0</v>
      </c>
      <c r="AC70" s="20" t="n">
        <f aca="false">AB67-AC67</f>
        <v>0</v>
      </c>
      <c r="AD70" s="20" t="n">
        <f aca="false">AC67-AD67</f>
        <v>0</v>
      </c>
      <c r="AE70" s="20" t="n">
        <f aca="false">AD67-AE67</f>
        <v>0</v>
      </c>
      <c r="AF70" s="20" t="n">
        <f aca="false">AE67-AF67</f>
        <v>0</v>
      </c>
      <c r="AG70" s="20" t="n">
        <f aca="false">AF67-AG67</f>
        <v>0</v>
      </c>
      <c r="AH70" s="20" t="n">
        <f aca="false">AG67-AH67</f>
        <v>0</v>
      </c>
      <c r="AI70" s="20" t="n">
        <f aca="false">AH67-AI67</f>
        <v>0</v>
      </c>
      <c r="AJ70" s="20" t="n">
        <f aca="false">AI67-AJ67</f>
        <v>0</v>
      </c>
      <c r="AK70" s="20" t="n">
        <f aca="false">AJ67-AK67</f>
        <v>0</v>
      </c>
      <c r="AL70" s="20" t="n">
        <f aca="false">AK67-AL67</f>
        <v>0</v>
      </c>
    </row>
    <row r="71" customFormat="false" ht="15" hidden="false" customHeight="false" outlineLevel="0" collapsed="false">
      <c r="A71" s="11" t="s">
        <v>196</v>
      </c>
      <c r="C71" s="20" t="n">
        <f aca="false">-C68</f>
        <v>-3138.45</v>
      </c>
      <c r="D71" s="20" t="n">
        <f aca="false">C68-D68</f>
        <v>-105.633</v>
      </c>
      <c r="E71" s="20" t="n">
        <f aca="false">D68-E68</f>
        <v>-99.29502</v>
      </c>
      <c r="F71" s="20" t="n">
        <f aca="false">E68-F68</f>
        <v>-93.3373188000005</v>
      </c>
      <c r="G71" s="20" t="n">
        <f aca="false">F68-G68</f>
        <v>-87.7370796719997</v>
      </c>
      <c r="H71" s="20" t="n">
        <f aca="false">G68-H68</f>
        <v>-82.4728548916801</v>
      </c>
      <c r="I71" s="20" t="n">
        <f aca="false">H68-I68</f>
        <v>-77.5244835981794</v>
      </c>
      <c r="J71" s="20" t="n">
        <f aca="false">I68-J68</f>
        <v>-72.8730145822879</v>
      </c>
      <c r="K71" s="20" t="n">
        <f aca="false">J68-K68</f>
        <v>-68.5006337073514</v>
      </c>
      <c r="L71" s="20" t="n">
        <f aca="false">K68-L68</f>
        <v>-64.3905956849098</v>
      </c>
      <c r="M71" s="20" t="n">
        <f aca="false">L68-M68</f>
        <v>-60.5271599438152</v>
      </c>
      <c r="N71" s="20" t="n">
        <f aca="false">M68-N68</f>
        <v>-56.8955303471867</v>
      </c>
      <c r="O71" s="20" t="n">
        <f aca="false">N68-O68</f>
        <v>-180.425183218968</v>
      </c>
      <c r="P71" s="20" t="n">
        <f aca="false">O68-P68</f>
        <v>-61.6941475332169</v>
      </c>
      <c r="Q71" s="20" t="n">
        <f aca="false">P68-Q68</f>
        <v>-57.9924986812248</v>
      </c>
      <c r="R71" s="20" t="n">
        <f aca="false">Q68-R68</f>
        <v>-54.5129487603508</v>
      </c>
      <c r="S71" s="20" t="n">
        <f aca="false">R68-S68</f>
        <v>-51.2421718347296</v>
      </c>
      <c r="T71" s="20" t="n">
        <f aca="false">S68-T68</f>
        <v>-48.1676415246466</v>
      </c>
      <c r="U71" s="20" t="n">
        <f aca="false">T68-U68</f>
        <v>-45.2775830331666</v>
      </c>
      <c r="V71" s="20" t="n">
        <f aca="false">U68-V68</f>
        <v>-31.21987844654</v>
      </c>
      <c r="W71" s="20" t="n">
        <f aca="false">V68-W68</f>
        <v>-9.28125573974648</v>
      </c>
      <c r="X71" s="20" t="n">
        <f aca="false">W68-X68</f>
        <v>0</v>
      </c>
      <c r="Y71" s="20" t="n">
        <f aca="false">X68-Y68</f>
        <v>0</v>
      </c>
      <c r="Z71" s="20" t="n">
        <f aca="false">Y68-Z68</f>
        <v>0</v>
      </c>
      <c r="AA71" s="20" t="n">
        <f aca="false">Z68-AA68</f>
        <v>-136.423500000001</v>
      </c>
      <c r="AB71" s="20" t="n">
        <f aca="false">AA68-AB68</f>
        <v>0</v>
      </c>
      <c r="AC71" s="20" t="n">
        <f aca="false">AB68-AC68</f>
        <v>0</v>
      </c>
      <c r="AD71" s="20" t="n">
        <f aca="false">AC68-AD68</f>
        <v>0</v>
      </c>
      <c r="AE71" s="20" t="n">
        <f aca="false">AD68-AE68</f>
        <v>0</v>
      </c>
      <c r="AF71" s="20" t="n">
        <f aca="false">AE68-AF68</f>
        <v>0</v>
      </c>
      <c r="AG71" s="20" t="n">
        <f aca="false">AF68-AG68</f>
        <v>0</v>
      </c>
      <c r="AH71" s="20" t="n">
        <f aca="false">AG68-AH68</f>
        <v>0</v>
      </c>
      <c r="AI71" s="20" t="n">
        <f aca="false">AH68-AI68</f>
        <v>0</v>
      </c>
      <c r="AJ71" s="20" t="n">
        <f aca="false">AI68-AJ68</f>
        <v>0</v>
      </c>
      <c r="AK71" s="20" t="n">
        <f aca="false">AJ68-AK68</f>
        <v>0</v>
      </c>
      <c r="AL71" s="20" t="n">
        <f aca="false">AK68-AL68</f>
        <v>0</v>
      </c>
    </row>
    <row r="72" customFormat="false" ht="15" hidden="false" customHeight="false" outlineLevel="0" collapsed="false">
      <c r="A72" s="11" t="s">
        <v>197</v>
      </c>
      <c r="C72" s="20" t="n">
        <f aca="false">C69</f>
        <v>6276.9</v>
      </c>
      <c r="D72" s="20" t="n">
        <f aca="false">D69-C69</f>
        <v>211.266</v>
      </c>
      <c r="E72" s="20" t="n">
        <f aca="false">E69-D69</f>
        <v>198.59004</v>
      </c>
      <c r="F72" s="20" t="n">
        <f aca="false">F69-E69</f>
        <v>186.674637600001</v>
      </c>
      <c r="G72" s="20" t="n">
        <f aca="false">G69-F69</f>
        <v>175.474159343999</v>
      </c>
      <c r="H72" s="20" t="n">
        <f aca="false">H69-G69</f>
        <v>164.94570978336</v>
      </c>
      <c r="I72" s="20" t="n">
        <f aca="false">I69-H69</f>
        <v>155.048967196359</v>
      </c>
      <c r="J72" s="20" t="n">
        <f aca="false">J69-I69</f>
        <v>145.746029164576</v>
      </c>
      <c r="K72" s="20" t="n">
        <f aca="false">K69-J69</f>
        <v>137.001267414703</v>
      </c>
      <c r="L72" s="20" t="n">
        <f aca="false">L69-K69</f>
        <v>128.78119136982</v>
      </c>
      <c r="M72" s="20" t="n">
        <f aca="false">M69-L69</f>
        <v>121.05431988763</v>
      </c>
      <c r="N72" s="20" t="n">
        <f aca="false">N69-M69</f>
        <v>113.791060694373</v>
      </c>
      <c r="O72" s="20" t="n">
        <f aca="false">O69-N69</f>
        <v>360.850366437936</v>
      </c>
      <c r="P72" s="20" t="n">
        <f aca="false">P69-O69</f>
        <v>123.388295066434</v>
      </c>
      <c r="Q72" s="20" t="n">
        <f aca="false">Q69-P69</f>
        <v>115.98499736245</v>
      </c>
      <c r="R72" s="20" t="n">
        <f aca="false">R69-Q69</f>
        <v>109.025897520702</v>
      </c>
      <c r="S72" s="20" t="n">
        <f aca="false">S69-R69</f>
        <v>102.484343669459</v>
      </c>
      <c r="T72" s="20" t="n">
        <f aca="false">T69-S69</f>
        <v>96.3352830492931</v>
      </c>
      <c r="U72" s="20" t="n">
        <f aca="false">U69-T69</f>
        <v>90.5551660663332</v>
      </c>
      <c r="V72" s="20" t="n">
        <f aca="false">V69-U69</f>
        <v>62.4397568930799</v>
      </c>
      <c r="W72" s="20" t="n">
        <f aca="false">W69-V69</f>
        <v>18.562511479493</v>
      </c>
      <c r="X72" s="20" t="n">
        <f aca="false">X69-W69</f>
        <v>0</v>
      </c>
      <c r="Y72" s="20" t="n">
        <f aca="false">Y69-X69</f>
        <v>0</v>
      </c>
      <c r="Z72" s="20" t="n">
        <f aca="false">Z69-Y69</f>
        <v>0</v>
      </c>
      <c r="AA72" s="20" t="n">
        <f aca="false">AA69-Z69</f>
        <v>272.847000000002</v>
      </c>
      <c r="AB72" s="20" t="n">
        <f aca="false">AB69-AA69</f>
        <v>0</v>
      </c>
      <c r="AC72" s="20" t="n">
        <f aca="false">AC69-AB69</f>
        <v>0</v>
      </c>
      <c r="AD72" s="20" t="n">
        <f aca="false">AD69-AC69</f>
        <v>0</v>
      </c>
      <c r="AE72" s="20" t="n">
        <f aca="false">AE69-AD69</f>
        <v>0</v>
      </c>
      <c r="AF72" s="20" t="n">
        <f aca="false">AF69-AE69</f>
        <v>0</v>
      </c>
      <c r="AG72" s="20" t="n">
        <f aca="false">AG69-AF69</f>
        <v>0</v>
      </c>
      <c r="AH72" s="20" t="n">
        <f aca="false">AH69-AG69</f>
        <v>0</v>
      </c>
      <c r="AI72" s="20" t="n">
        <f aca="false">AI69-AH69</f>
        <v>0</v>
      </c>
      <c r="AJ72" s="20" t="n">
        <f aca="false">AJ69-AI69</f>
        <v>0</v>
      </c>
      <c r="AK72" s="20" t="n">
        <f aca="false">AK69-AJ69</f>
        <v>0</v>
      </c>
      <c r="AL72" s="20" t="n">
        <f aca="false">AL69-AK69</f>
        <v>0</v>
      </c>
    </row>
    <row r="74" customFormat="false" ht="15" hidden="false" customHeight="false" outlineLevel="0" collapsed="false">
      <c r="A74" s="7" t="s">
        <v>198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customFormat="false" ht="15" hidden="false" customHeight="false" outlineLevel="0" collapsed="false">
      <c r="A75" s="4" t="s">
        <v>199</v>
      </c>
      <c r="C75" s="15" t="n">
        <f aca="false">C51-C56+C70+C71+C72</f>
        <v>-25720.4866666667</v>
      </c>
      <c r="D75" s="15" t="n">
        <f aca="false">D51-D56+D70+D71+D72</f>
        <v>-25966.7066057143</v>
      </c>
      <c r="E75" s="15" t="n">
        <f aca="false">E51-E56+E70+E71+E72</f>
        <v>-23347.3338246095</v>
      </c>
      <c r="F75" s="15" t="n">
        <f aca="false">F51-F56+F70+F71+F72</f>
        <v>-20884.4091246568</v>
      </c>
      <c r="G75" s="15" t="n">
        <f aca="false">G51-G56+G70+G71+G72</f>
        <v>-18568.5456209869</v>
      </c>
      <c r="H75" s="15" t="n">
        <f aca="false">H51-H56+H70+H71+H72</f>
        <v>-16390.9196418229</v>
      </c>
      <c r="I75" s="15" t="n">
        <f aca="false">I51-I56+I70+I71+I72</f>
        <v>-14343.2369356945</v>
      </c>
      <c r="J75" s="15" t="n">
        <f aca="false">J51-J56+J70+J71+J72</f>
        <v>-12417.7009062195</v>
      </c>
      <c r="K75" s="15" t="n">
        <f aca="false">K51-K56+K70+K71+K72</f>
        <v>-10606.9827527987</v>
      </c>
      <c r="L75" s="15" t="n">
        <f aca="false">L51-L56+L70+L71+L72</f>
        <v>-8904.19340286889</v>
      </c>
      <c r="M75" s="15" t="n">
        <f aca="false">M51-M56+M70+M71+M72</f>
        <v>-7302.85712822056</v>
      </c>
      <c r="N75" s="15" t="n">
        <f aca="false">N51-N56+N70+N71+N72</f>
        <v>-5796.88674433685</v>
      </c>
      <c r="O75" s="15" t="n">
        <f aca="false">O51-O56+O70+O71+O72</f>
        <v>-3647.04606002537</v>
      </c>
      <c r="P75" s="15" t="n">
        <f aca="false">P51-P56+P70+P71+P72</f>
        <v>-2129.85802837741</v>
      </c>
      <c r="Q75" s="15" t="n">
        <f aca="false">Q51-Q56+Q70+Q71+Q72</f>
        <v>-595.081468221445</v>
      </c>
      <c r="R75" s="15" t="n">
        <f aca="false">R51-R56+R70+R71+R72</f>
        <v>848.322784039452</v>
      </c>
      <c r="S75" s="15" t="n">
        <f aca="false">S51-S56+S70+S71+S72</f>
        <v>2205.837066879</v>
      </c>
      <c r="T75" s="15" t="n">
        <f aca="false">T51-T56+T70+T71+T72</f>
        <v>3482.61477846245</v>
      </c>
      <c r="U75" s="15" t="n">
        <f aca="false">U51-U56+U70+U71+U72</f>
        <v>4683.50011306518</v>
      </c>
      <c r="V75" s="15" t="n">
        <f aca="false">V51-V56+V70+V71+V72</f>
        <v>5238.63088632258</v>
      </c>
      <c r="W75" s="15" t="n">
        <f aca="false">W51-W56+W70+W71+W72</f>
        <v>5269.41184621593</v>
      </c>
      <c r="X75" s="15" t="n">
        <f aca="false">X51-X56+X70+X71+X72</f>
        <v>5272.03535238095</v>
      </c>
      <c r="Y75" s="15" t="n">
        <f aca="false">Y51-Y56+Y70+Y71+Y72</f>
        <v>5283.94011428571</v>
      </c>
      <c r="Z75" s="15" t="n">
        <f aca="false">Z51-Z56+Z70+Z71+Z72</f>
        <v>5295.84487619047</v>
      </c>
      <c r="AA75" s="15" t="n">
        <f aca="false">AA51-AA56+AA70+AA71+AA72</f>
        <v>6081.01277009524</v>
      </c>
      <c r="AB75" s="15" t="n">
        <f aca="false">AB51-AB56+AB70+AB71+AB72</f>
        <v>5956.49403200001</v>
      </c>
      <c r="AC75" s="15" t="n">
        <f aca="false">AC51-AC56+AC70+AC71+AC72</f>
        <v>5968.39879390477</v>
      </c>
      <c r="AD75" s="15" t="n">
        <f aca="false">AD51-AD56+AD70+AD71+AD72</f>
        <v>5980.30355580953</v>
      </c>
      <c r="AE75" s="15" t="n">
        <f aca="false">AE51-AE56+AE70+AE71+AE72</f>
        <v>5992.20831771429</v>
      </c>
      <c r="AF75" s="15" t="n">
        <f aca="false">AF51-AF56+AF70+AF71+AF72</f>
        <v>6004.11307961905</v>
      </c>
      <c r="AG75" s="15" t="n">
        <f aca="false">AG51-AG56+AG70+AG71+AG72</f>
        <v>6016.01784152382</v>
      </c>
      <c r="AH75" s="15" t="n">
        <f aca="false">AH51-AH56+AH70+AH71+AH72</f>
        <v>6027.92260342858</v>
      </c>
      <c r="AI75" s="15" t="n">
        <f aca="false">AI51-AI56+AI70+AI71+AI72</f>
        <v>6039.82736533334</v>
      </c>
      <c r="AJ75" s="15" t="n">
        <f aca="false">AJ51-AJ56+AJ70+AJ71+AJ72</f>
        <v>6051.7321272381</v>
      </c>
      <c r="AK75" s="15" t="n">
        <f aca="false">AK51-AK56+AK70+AK71+AK72</f>
        <v>6063.63688914286</v>
      </c>
      <c r="AL75" s="15" t="n">
        <f aca="false">AL51-AL56+AL70+AL71+AL72</f>
        <v>6075.54165104762</v>
      </c>
    </row>
    <row r="76" customFormat="false" ht="15" hidden="false" customHeight="false" outlineLevel="0" collapsed="false">
      <c r="A76" s="11" t="s">
        <v>200</v>
      </c>
      <c r="C76" s="20" t="n">
        <f aca="false">-C54</f>
        <v>-250000</v>
      </c>
      <c r="D76" s="20" t="n">
        <f aca="false">-D54</f>
        <v>-0</v>
      </c>
      <c r="E76" s="20" t="n">
        <f aca="false">-E54</f>
        <v>-0</v>
      </c>
      <c r="F76" s="20" t="n">
        <f aca="false">-F54</f>
        <v>-0</v>
      </c>
      <c r="G76" s="20" t="n">
        <f aca="false">-G54</f>
        <v>-0</v>
      </c>
      <c r="H76" s="20" t="n">
        <f aca="false">-H54</f>
        <v>-0</v>
      </c>
      <c r="I76" s="20" t="n">
        <f aca="false">-I54</f>
        <v>-0</v>
      </c>
      <c r="J76" s="20" t="n">
        <f aca="false">-J54</f>
        <v>-0</v>
      </c>
      <c r="K76" s="20" t="n">
        <f aca="false">-K54</f>
        <v>-0</v>
      </c>
      <c r="L76" s="20" t="n">
        <f aca="false">-L54</f>
        <v>-0</v>
      </c>
      <c r="M76" s="20" t="n">
        <f aca="false">-M54</f>
        <v>-0</v>
      </c>
      <c r="N76" s="20" t="n">
        <f aca="false">-N54</f>
        <v>-0</v>
      </c>
      <c r="O76" s="20" t="n">
        <f aca="false">-O54</f>
        <v>-0</v>
      </c>
      <c r="P76" s="20" t="n">
        <f aca="false">-P54</f>
        <v>-0</v>
      </c>
      <c r="Q76" s="20" t="n">
        <f aca="false">-Q54</f>
        <v>-0</v>
      </c>
      <c r="R76" s="20" t="n">
        <f aca="false">-R54</f>
        <v>-0</v>
      </c>
      <c r="S76" s="20" t="n">
        <f aca="false">-S54</f>
        <v>-0</v>
      </c>
      <c r="T76" s="20" t="n">
        <f aca="false">-T54</f>
        <v>-0</v>
      </c>
      <c r="U76" s="20" t="n">
        <f aca="false">-U54</f>
        <v>-0</v>
      </c>
      <c r="V76" s="20" t="n">
        <f aca="false">-V54</f>
        <v>-0</v>
      </c>
      <c r="W76" s="20" t="n">
        <f aca="false">-W54</f>
        <v>-0</v>
      </c>
      <c r="X76" s="20" t="n">
        <f aca="false">-X54</f>
        <v>-0</v>
      </c>
      <c r="Y76" s="20" t="n">
        <f aca="false">-Y54</f>
        <v>-0</v>
      </c>
      <c r="Z76" s="20" t="n">
        <f aca="false">-Z54</f>
        <v>-0</v>
      </c>
      <c r="AA76" s="20" t="n">
        <f aca="false">-AA54</f>
        <v>-0</v>
      </c>
      <c r="AB76" s="20" t="n">
        <f aca="false">-AB54</f>
        <v>-0</v>
      </c>
      <c r="AC76" s="20" t="n">
        <f aca="false">-AC54</f>
        <v>-0</v>
      </c>
      <c r="AD76" s="20" t="n">
        <f aca="false">-AD54</f>
        <v>-0</v>
      </c>
      <c r="AE76" s="20" t="n">
        <f aca="false">-AE54</f>
        <v>-0</v>
      </c>
      <c r="AF76" s="20" t="n">
        <f aca="false">-AF54</f>
        <v>-0</v>
      </c>
      <c r="AG76" s="20" t="n">
        <f aca="false">-AG54</f>
        <v>-0</v>
      </c>
      <c r="AH76" s="20" t="n">
        <f aca="false">-AH54</f>
        <v>-0</v>
      </c>
      <c r="AI76" s="20" t="n">
        <f aca="false">-AI54</f>
        <v>-0</v>
      </c>
      <c r="AJ76" s="20" t="n">
        <f aca="false">-AJ54</f>
        <v>-0</v>
      </c>
      <c r="AK76" s="20" t="n">
        <f aca="false">-AK54</f>
        <v>-0</v>
      </c>
      <c r="AL76" s="20" t="n">
        <f aca="false">-AL54</f>
        <v>-0</v>
      </c>
    </row>
    <row r="77" customFormat="false" ht="15" hidden="false" customHeight="false" outlineLevel="0" collapsed="false">
      <c r="A77" s="11" t="s">
        <v>201</v>
      </c>
      <c r="C77" s="20" t="n">
        <f aca="false">IF(C$4=1,Inputs!$E$54,0)</f>
        <v>330000</v>
      </c>
      <c r="D77" s="20" t="n">
        <f aca="false">IF(D$4=1,Inputs!$E$54,0)</f>
        <v>0</v>
      </c>
      <c r="E77" s="20" t="n">
        <f aca="false">IF(E$4=1,Inputs!$E$54,0)</f>
        <v>0</v>
      </c>
      <c r="F77" s="20" t="n">
        <f aca="false">IF(F$4=1,Inputs!$E$54,0)</f>
        <v>0</v>
      </c>
      <c r="G77" s="20" t="n">
        <f aca="false">IF(G$4=1,Inputs!$E$54,0)</f>
        <v>0</v>
      </c>
      <c r="H77" s="20" t="n">
        <f aca="false">IF(H$4=1,Inputs!$E$54,0)</f>
        <v>0</v>
      </c>
      <c r="I77" s="20" t="n">
        <f aca="false">IF(I$4=1,Inputs!$E$54,0)</f>
        <v>0</v>
      </c>
      <c r="J77" s="20" t="n">
        <f aca="false">IF(J$4=1,Inputs!$E$54,0)</f>
        <v>0</v>
      </c>
      <c r="K77" s="20" t="n">
        <f aca="false">IF(K$4=1,Inputs!$E$54,0)</f>
        <v>0</v>
      </c>
      <c r="L77" s="20" t="n">
        <f aca="false">IF(L$4=1,Inputs!$E$54,0)</f>
        <v>0</v>
      </c>
      <c r="M77" s="20" t="n">
        <f aca="false">IF(M$4=1,Inputs!$E$54,0)</f>
        <v>0</v>
      </c>
      <c r="N77" s="20" t="n">
        <f aca="false">IF(N$4=1,Inputs!$E$54,0)</f>
        <v>0</v>
      </c>
      <c r="O77" s="20" t="n">
        <f aca="false">IF(O$4=1,Inputs!$E$54,0)</f>
        <v>0</v>
      </c>
      <c r="P77" s="20" t="n">
        <f aca="false">IF(P$4=1,Inputs!$E$54,0)</f>
        <v>0</v>
      </c>
      <c r="Q77" s="20" t="n">
        <f aca="false">IF(Q$4=1,Inputs!$E$54,0)</f>
        <v>0</v>
      </c>
      <c r="R77" s="20" t="n">
        <f aca="false">IF(R$4=1,Inputs!$E$54,0)</f>
        <v>0</v>
      </c>
      <c r="S77" s="20" t="n">
        <f aca="false">IF(S$4=1,Inputs!$E$54,0)</f>
        <v>0</v>
      </c>
      <c r="T77" s="20" t="n">
        <f aca="false">IF(T$4=1,Inputs!$E$54,0)</f>
        <v>0</v>
      </c>
      <c r="U77" s="20" t="n">
        <f aca="false">IF(U$4=1,Inputs!$E$54,0)</f>
        <v>0</v>
      </c>
      <c r="V77" s="20" t="n">
        <f aca="false">IF(V$4=1,Inputs!$E$54,0)</f>
        <v>0</v>
      </c>
      <c r="W77" s="20" t="n">
        <f aca="false">IF(W$4=1,Inputs!$E$54,0)</f>
        <v>0</v>
      </c>
      <c r="X77" s="20" t="n">
        <f aca="false">IF(X$4=1,Inputs!$E$54,0)</f>
        <v>0</v>
      </c>
      <c r="Y77" s="20" t="n">
        <f aca="false">IF(Y$4=1,Inputs!$E$54,0)</f>
        <v>0</v>
      </c>
      <c r="Z77" s="20" t="n">
        <f aca="false">IF(Z$4=1,Inputs!$E$54,0)</f>
        <v>0</v>
      </c>
      <c r="AA77" s="20" t="n">
        <f aca="false">IF(AA$4=1,Inputs!$E$54,0)</f>
        <v>0</v>
      </c>
      <c r="AB77" s="20" t="n">
        <f aca="false">IF(AB$4=1,Inputs!$E$54,0)</f>
        <v>0</v>
      </c>
      <c r="AC77" s="20" t="n">
        <f aca="false">IF(AC$4=1,Inputs!$E$54,0)</f>
        <v>0</v>
      </c>
      <c r="AD77" s="20" t="n">
        <f aca="false">IF(AD$4=1,Inputs!$E$54,0)</f>
        <v>0</v>
      </c>
      <c r="AE77" s="20" t="n">
        <f aca="false">IF(AE$4=1,Inputs!$E$54,0)</f>
        <v>0</v>
      </c>
      <c r="AF77" s="20" t="n">
        <f aca="false">IF(AF$4=1,Inputs!$E$54,0)</f>
        <v>0</v>
      </c>
      <c r="AG77" s="20" t="n">
        <f aca="false">IF(AG$4=1,Inputs!$E$54,0)</f>
        <v>0</v>
      </c>
      <c r="AH77" s="20" t="n">
        <f aca="false">IF(AH$4=1,Inputs!$E$54,0)</f>
        <v>0</v>
      </c>
      <c r="AI77" s="20" t="n">
        <f aca="false">IF(AI$4=1,Inputs!$E$54,0)</f>
        <v>0</v>
      </c>
      <c r="AJ77" s="20" t="n">
        <f aca="false">IF(AJ$4=1,Inputs!$E$54,0)</f>
        <v>0</v>
      </c>
      <c r="AK77" s="20" t="n">
        <f aca="false">IF(AK$4=1,Inputs!$E$54,0)</f>
        <v>0</v>
      </c>
      <c r="AL77" s="20" t="n">
        <f aca="false">IF(AL$4=1,Inputs!$E$54,0)</f>
        <v>0</v>
      </c>
    </row>
    <row r="78" customFormat="false" ht="15" hidden="false" customHeight="false" outlineLevel="0" collapsed="false">
      <c r="A78" s="11" t="s">
        <v>202</v>
      </c>
      <c r="C78" s="20" t="n">
        <f aca="false">C77+C62+C63</f>
        <v>480000</v>
      </c>
      <c r="D78" s="20" t="n">
        <f aca="false">D77+D62+D63</f>
        <v>-1785.71428571429</v>
      </c>
      <c r="E78" s="20" t="n">
        <f aca="false">E77+E62+E63</f>
        <v>-1785.71428571429</v>
      </c>
      <c r="F78" s="20" t="n">
        <f aca="false">F77+F62+F63</f>
        <v>-1785.71428571429</v>
      </c>
      <c r="G78" s="20" t="n">
        <f aca="false">G77+G62+G63</f>
        <v>-1785.71428571429</v>
      </c>
      <c r="H78" s="20" t="n">
        <f aca="false">H77+H62+H63</f>
        <v>-1785.71428571429</v>
      </c>
      <c r="I78" s="20" t="n">
        <f aca="false">I77+I62+I63</f>
        <v>-1785.71428571429</v>
      </c>
      <c r="J78" s="20" t="n">
        <f aca="false">J77+J62+J63</f>
        <v>-1785.71428571429</v>
      </c>
      <c r="K78" s="20" t="n">
        <f aca="false">K77+K62+K63</f>
        <v>-1785.71428571429</v>
      </c>
      <c r="L78" s="20" t="n">
        <f aca="false">L77+L62+L63</f>
        <v>-1785.71428571429</v>
      </c>
      <c r="M78" s="20" t="n">
        <f aca="false">M77+M62+M63</f>
        <v>-1785.71428571429</v>
      </c>
      <c r="N78" s="20" t="n">
        <f aca="false">N77+N62+N63</f>
        <v>-1785.71428571429</v>
      </c>
      <c r="O78" s="20" t="n">
        <f aca="false">O77+O62+O63</f>
        <v>-1785.71428571429</v>
      </c>
      <c r="P78" s="20" t="n">
        <f aca="false">P77+P62+P63</f>
        <v>-1785.71428571429</v>
      </c>
      <c r="Q78" s="20" t="n">
        <f aca="false">Q77+Q62+Q63</f>
        <v>-1785.71428571429</v>
      </c>
      <c r="R78" s="20" t="n">
        <f aca="false">R77+R62+R63</f>
        <v>-1785.71428571429</v>
      </c>
      <c r="S78" s="20" t="n">
        <f aca="false">S77+S62+S63</f>
        <v>-1785.71428571429</v>
      </c>
      <c r="T78" s="20" t="n">
        <f aca="false">T77+T62+T63</f>
        <v>-1785.71428571429</v>
      </c>
      <c r="U78" s="20" t="n">
        <f aca="false">U77+U62+U63</f>
        <v>-1785.71428571429</v>
      </c>
      <c r="V78" s="20" t="n">
        <f aca="false">V77+V62+V63</f>
        <v>-1785.71428571429</v>
      </c>
      <c r="W78" s="20" t="n">
        <f aca="false">W77+W62+W63</f>
        <v>-1785.71428571429</v>
      </c>
      <c r="X78" s="20" t="n">
        <f aca="false">X77+X62+X63</f>
        <v>-1785.71428571429</v>
      </c>
      <c r="Y78" s="20" t="n">
        <f aca="false">Y77+Y62+Y63</f>
        <v>-1785.71428571429</v>
      </c>
      <c r="Z78" s="20" t="n">
        <f aca="false">Z77+Z62+Z63</f>
        <v>-1785.71428571429</v>
      </c>
      <c r="AA78" s="20" t="n">
        <f aca="false">AA77+AA62+AA63</f>
        <v>-1785.71428571429</v>
      </c>
      <c r="AB78" s="20" t="n">
        <f aca="false">AB77+AB62+AB63</f>
        <v>-1785.71428571429</v>
      </c>
      <c r="AC78" s="20" t="n">
        <f aca="false">AC77+AC62+AC63</f>
        <v>-1785.71428571429</v>
      </c>
      <c r="AD78" s="20" t="n">
        <f aca="false">AD77+AD62+AD63</f>
        <v>-1785.71428571429</v>
      </c>
      <c r="AE78" s="20" t="n">
        <f aca="false">AE77+AE62+AE63</f>
        <v>-1785.71428571429</v>
      </c>
      <c r="AF78" s="20" t="n">
        <f aca="false">AF77+AF62+AF63</f>
        <v>-1785.71428571429</v>
      </c>
      <c r="AG78" s="20" t="n">
        <f aca="false">AG77+AG62+AG63</f>
        <v>-1785.71428571429</v>
      </c>
      <c r="AH78" s="20" t="n">
        <f aca="false">AH77+AH62+AH63</f>
        <v>-1785.71428571429</v>
      </c>
      <c r="AI78" s="20" t="n">
        <f aca="false">AI77+AI62+AI63</f>
        <v>-1785.71428571429</v>
      </c>
      <c r="AJ78" s="20" t="n">
        <f aca="false">AJ77+AJ62+AJ63</f>
        <v>-1785.71428571429</v>
      </c>
      <c r="AK78" s="20" t="n">
        <f aca="false">AK77+AK62+AK63</f>
        <v>-1785.71428571429</v>
      </c>
      <c r="AL78" s="20" t="n">
        <f aca="false">AL77+AL62+AL63</f>
        <v>-1785.71428571429</v>
      </c>
    </row>
    <row r="79" customFormat="false" ht="15" hidden="false" customHeight="false" outlineLevel="0" collapsed="false">
      <c r="A79" s="4" t="s">
        <v>203</v>
      </c>
      <c r="C79" s="34" t="n">
        <f aca="false">C75+C76+C78</f>
        <v>204279.513333333</v>
      </c>
      <c r="D79" s="34" t="n">
        <f aca="false">D75+D76+D78</f>
        <v>-27752.4208914286</v>
      </c>
      <c r="E79" s="34" t="n">
        <f aca="false">E75+E76+E78</f>
        <v>-25133.0481103238</v>
      </c>
      <c r="F79" s="34" t="n">
        <f aca="false">F75+F76+F78</f>
        <v>-22670.1234103711</v>
      </c>
      <c r="G79" s="34" t="n">
        <f aca="false">G75+G76+G78</f>
        <v>-20354.2599067012</v>
      </c>
      <c r="H79" s="34" t="n">
        <f aca="false">H75+H76+H78</f>
        <v>-18176.6339275372</v>
      </c>
      <c r="I79" s="34" t="n">
        <f aca="false">I75+I76+I78</f>
        <v>-16128.9512214088</v>
      </c>
      <c r="J79" s="34" t="n">
        <f aca="false">J75+J76+J78</f>
        <v>-14203.4151919338</v>
      </c>
      <c r="K79" s="34" t="n">
        <f aca="false">K75+K76+K78</f>
        <v>-12392.697038513</v>
      </c>
      <c r="L79" s="34" t="n">
        <f aca="false">L75+L76+L78</f>
        <v>-10689.9076885832</v>
      </c>
      <c r="M79" s="34" t="n">
        <f aca="false">M75+M76+M78</f>
        <v>-9088.57141393485</v>
      </c>
      <c r="N79" s="34" t="n">
        <f aca="false">N75+N76+N78</f>
        <v>-7582.60103005114</v>
      </c>
      <c r="O79" s="34" t="n">
        <f aca="false">O75+O76+O78</f>
        <v>-5432.76034573965</v>
      </c>
      <c r="P79" s="34" t="n">
        <f aca="false">P75+P76+P78</f>
        <v>-3915.57231409169</v>
      </c>
      <c r="Q79" s="34" t="n">
        <f aca="false">Q75+Q76+Q78</f>
        <v>-2380.79575393573</v>
      </c>
      <c r="R79" s="34" t="n">
        <f aca="false">R75+R76+R78</f>
        <v>-937.391501674834</v>
      </c>
      <c r="S79" s="34" t="n">
        <f aca="false">S75+S76+S78</f>
        <v>420.122781164714</v>
      </c>
      <c r="T79" s="34" t="n">
        <f aca="false">T75+T76+T78</f>
        <v>1696.90049274817</v>
      </c>
      <c r="U79" s="34" t="n">
        <f aca="false">U75+U76+U78</f>
        <v>2897.78582735089</v>
      </c>
      <c r="V79" s="34" t="n">
        <f aca="false">V75+V76+V78</f>
        <v>3452.91660060829</v>
      </c>
      <c r="W79" s="34" t="n">
        <f aca="false">W75+W76+W78</f>
        <v>3483.69756050165</v>
      </c>
      <c r="X79" s="34" t="n">
        <f aca="false">X75+X76+X78</f>
        <v>3486.32106666666</v>
      </c>
      <c r="Y79" s="34" t="n">
        <f aca="false">Y75+Y76+Y78</f>
        <v>3498.22582857142</v>
      </c>
      <c r="Z79" s="34" t="n">
        <f aca="false">Z75+Z76+Z78</f>
        <v>3510.13059047619</v>
      </c>
      <c r="AA79" s="34" t="n">
        <f aca="false">AA75+AA76+AA78</f>
        <v>4295.29848438096</v>
      </c>
      <c r="AB79" s="34" t="n">
        <f aca="false">AB75+AB76+AB78</f>
        <v>4170.77974628572</v>
      </c>
      <c r="AC79" s="34" t="n">
        <f aca="false">AC75+AC76+AC78</f>
        <v>4182.68450819048</v>
      </c>
      <c r="AD79" s="34" t="n">
        <f aca="false">AD75+AD76+AD78</f>
        <v>4194.58927009524</v>
      </c>
      <c r="AE79" s="34" t="n">
        <f aca="false">AE75+AE76+AE78</f>
        <v>4206.49403200001</v>
      </c>
      <c r="AF79" s="34" t="n">
        <f aca="false">AF75+AF76+AF78</f>
        <v>4218.39879390477</v>
      </c>
      <c r="AG79" s="34" t="n">
        <f aca="false">AG75+AG76+AG78</f>
        <v>4230.30355580953</v>
      </c>
      <c r="AH79" s="34" t="n">
        <f aca="false">AH75+AH76+AH78</f>
        <v>4242.20831771429</v>
      </c>
      <c r="AI79" s="34" t="n">
        <f aca="false">AI75+AI76+AI78</f>
        <v>4254.11307961905</v>
      </c>
      <c r="AJ79" s="34" t="n">
        <f aca="false">AJ75+AJ76+AJ78</f>
        <v>4266.01784152382</v>
      </c>
      <c r="AK79" s="34" t="n">
        <f aca="false">AK75+AK76+AK78</f>
        <v>4277.92260342858</v>
      </c>
      <c r="AL79" s="34" t="n">
        <f aca="false">AL75+AL76+AL78</f>
        <v>4289.82736533334</v>
      </c>
    </row>
    <row r="80" customFormat="false" ht="15" hidden="false" customHeight="false" outlineLevel="0" collapsed="false">
      <c r="A80" s="11" t="s">
        <v>204</v>
      </c>
      <c r="C80" s="20" t="n">
        <f aca="false">0</f>
        <v>0</v>
      </c>
      <c r="D80" s="20" t="n">
        <f aca="false">C81</f>
        <v>204279.513333333</v>
      </c>
      <c r="E80" s="20" t="n">
        <f aca="false">D81</f>
        <v>176527.092441905</v>
      </c>
      <c r="F80" s="20" t="n">
        <f aca="false">E81</f>
        <v>151394.044331581</v>
      </c>
      <c r="G80" s="20" t="n">
        <f aca="false">F81</f>
        <v>128723.92092121</v>
      </c>
      <c r="H80" s="20" t="n">
        <f aca="false">G81</f>
        <v>108369.661014509</v>
      </c>
      <c r="I80" s="20" t="n">
        <f aca="false">H81</f>
        <v>90193.0270869715</v>
      </c>
      <c r="J80" s="20" t="n">
        <f aca="false">I81</f>
        <v>74064.0758655627</v>
      </c>
      <c r="K80" s="20" t="n">
        <f aca="false">J81</f>
        <v>59860.6606736289</v>
      </c>
      <c r="L80" s="20" t="n">
        <f aca="false">K81</f>
        <v>47467.9636351159</v>
      </c>
      <c r="M80" s="20" t="n">
        <f aca="false">L81</f>
        <v>36778.0559465327</v>
      </c>
      <c r="N80" s="20" t="n">
        <f aca="false">M81</f>
        <v>27689.4845325979</v>
      </c>
      <c r="O80" s="20" t="n">
        <f aca="false">N81</f>
        <v>20106.8835025468</v>
      </c>
      <c r="P80" s="20" t="n">
        <f aca="false">O81</f>
        <v>14674.1231568071</v>
      </c>
      <c r="Q80" s="20" t="n">
        <f aca="false">P81</f>
        <v>10758.5508427154</v>
      </c>
      <c r="R80" s="20" t="n">
        <f aca="false">Q81</f>
        <v>8377.75508877968</v>
      </c>
      <c r="S80" s="20" t="n">
        <f aca="false">R81</f>
        <v>7440.36358710485</v>
      </c>
      <c r="T80" s="20" t="n">
        <f aca="false">S81</f>
        <v>7860.48636826956</v>
      </c>
      <c r="U80" s="20" t="n">
        <f aca="false">T81</f>
        <v>9557.38686101773</v>
      </c>
      <c r="V80" s="20" t="n">
        <f aca="false">U81</f>
        <v>12455.1726883686</v>
      </c>
      <c r="W80" s="20" t="n">
        <f aca="false">V81</f>
        <v>15908.0892889769</v>
      </c>
      <c r="X80" s="20" t="n">
        <f aca="false">W81</f>
        <v>19391.7868494786</v>
      </c>
      <c r="Y80" s="20" t="n">
        <f aca="false">X81</f>
        <v>22878.1079161452</v>
      </c>
      <c r="Z80" s="20" t="n">
        <f aca="false">Y81</f>
        <v>26376.3337447166</v>
      </c>
      <c r="AA80" s="20" t="n">
        <f aca="false">Z81</f>
        <v>29886.4643351928</v>
      </c>
      <c r="AB80" s="20" t="n">
        <f aca="false">AA81</f>
        <v>34181.7628195738</v>
      </c>
      <c r="AC80" s="20" t="n">
        <f aca="false">AB81</f>
        <v>38352.5425658595</v>
      </c>
      <c r="AD80" s="20" t="n">
        <f aca="false">AC81</f>
        <v>42535.22707405</v>
      </c>
      <c r="AE80" s="20" t="n">
        <f aca="false">AD81</f>
        <v>46729.8163441452</v>
      </c>
      <c r="AF80" s="20" t="n">
        <f aca="false">AE81</f>
        <v>50936.3103761452</v>
      </c>
      <c r="AG80" s="20" t="n">
        <f aca="false">AF81</f>
        <v>55154.70917005</v>
      </c>
      <c r="AH80" s="20" t="n">
        <f aca="false">AG81</f>
        <v>59385.0127258595</v>
      </c>
      <c r="AI80" s="20" t="n">
        <f aca="false">AH81</f>
        <v>63627.2210435738</v>
      </c>
      <c r="AJ80" s="20" t="n">
        <f aca="false">AI81</f>
        <v>67881.3341231929</v>
      </c>
      <c r="AK80" s="20" t="n">
        <f aca="false">AJ81</f>
        <v>72147.3519647167</v>
      </c>
      <c r="AL80" s="20" t="n">
        <f aca="false">AK81</f>
        <v>76425.2745681453</v>
      </c>
    </row>
    <row r="81" customFormat="false" ht="15" hidden="false" customHeight="false" outlineLevel="0" collapsed="false">
      <c r="A81" s="4" t="s">
        <v>205</v>
      </c>
      <c r="C81" s="34" t="n">
        <f aca="false">C80+C79</f>
        <v>204279.513333333</v>
      </c>
      <c r="D81" s="34" t="n">
        <f aca="false">D80+D79</f>
        <v>176527.092441905</v>
      </c>
      <c r="E81" s="34" t="n">
        <f aca="false">E80+E79</f>
        <v>151394.044331581</v>
      </c>
      <c r="F81" s="34" t="n">
        <f aca="false">F80+F79</f>
        <v>128723.92092121</v>
      </c>
      <c r="G81" s="34" t="n">
        <f aca="false">G80+G79</f>
        <v>108369.661014509</v>
      </c>
      <c r="H81" s="34" t="n">
        <f aca="false">H80+H79</f>
        <v>90193.0270869715</v>
      </c>
      <c r="I81" s="34" t="n">
        <f aca="false">I80+I79</f>
        <v>74064.0758655627</v>
      </c>
      <c r="J81" s="34" t="n">
        <f aca="false">J80+J79</f>
        <v>59860.6606736289</v>
      </c>
      <c r="K81" s="34" t="n">
        <f aca="false">K80+K79</f>
        <v>47467.9636351159</v>
      </c>
      <c r="L81" s="34" t="n">
        <f aca="false">L80+L79</f>
        <v>36778.0559465327</v>
      </c>
      <c r="M81" s="34" t="n">
        <f aca="false">M80+M79</f>
        <v>27689.4845325979</v>
      </c>
      <c r="N81" s="34" t="n">
        <f aca="false">N80+N79</f>
        <v>20106.8835025468</v>
      </c>
      <c r="O81" s="34" t="n">
        <f aca="false">O80+O79</f>
        <v>14674.1231568071</v>
      </c>
      <c r="P81" s="34" t="n">
        <f aca="false">P80+P79</f>
        <v>10758.5508427154</v>
      </c>
      <c r="Q81" s="34" t="n">
        <f aca="false">Q80+Q79</f>
        <v>8377.75508877968</v>
      </c>
      <c r="R81" s="34" t="n">
        <f aca="false">R80+R79</f>
        <v>7440.36358710485</v>
      </c>
      <c r="S81" s="34" t="n">
        <f aca="false">S80+S79</f>
        <v>7860.48636826956</v>
      </c>
      <c r="T81" s="34" t="n">
        <f aca="false">T80+T79</f>
        <v>9557.38686101773</v>
      </c>
      <c r="U81" s="34" t="n">
        <f aca="false">U80+U79</f>
        <v>12455.1726883686</v>
      </c>
      <c r="V81" s="34" t="n">
        <f aca="false">V80+V79</f>
        <v>15908.0892889769</v>
      </c>
      <c r="W81" s="34" t="n">
        <f aca="false">W80+W79</f>
        <v>19391.7868494786</v>
      </c>
      <c r="X81" s="34" t="n">
        <f aca="false">X80+X79</f>
        <v>22878.1079161452</v>
      </c>
      <c r="Y81" s="34" t="n">
        <f aca="false">Y80+Y79</f>
        <v>26376.3337447166</v>
      </c>
      <c r="Z81" s="34" t="n">
        <f aca="false">Z80+Z79</f>
        <v>29886.4643351928</v>
      </c>
      <c r="AA81" s="34" t="n">
        <f aca="false">AA80+AA79</f>
        <v>34181.7628195738</v>
      </c>
      <c r="AB81" s="34" t="n">
        <f aca="false">AB80+AB79</f>
        <v>38352.5425658595</v>
      </c>
      <c r="AC81" s="34" t="n">
        <f aca="false">AC80+AC79</f>
        <v>42535.22707405</v>
      </c>
      <c r="AD81" s="34" t="n">
        <f aca="false">AD80+AD79</f>
        <v>46729.8163441452</v>
      </c>
      <c r="AE81" s="34" t="n">
        <f aca="false">AE80+AE79</f>
        <v>50936.3103761452</v>
      </c>
      <c r="AF81" s="34" t="n">
        <f aca="false">AF80+AF79</f>
        <v>55154.70917005</v>
      </c>
      <c r="AG81" s="34" t="n">
        <f aca="false">AG80+AG79</f>
        <v>59385.0127258595</v>
      </c>
      <c r="AH81" s="34" t="n">
        <f aca="false">AH80+AH79</f>
        <v>63627.2210435738</v>
      </c>
      <c r="AI81" s="34" t="n">
        <f aca="false">AI80+AI79</f>
        <v>67881.3341231929</v>
      </c>
      <c r="AJ81" s="34" t="n">
        <f aca="false">AJ80+AJ79</f>
        <v>72147.3519647167</v>
      </c>
      <c r="AK81" s="34" t="n">
        <f aca="false">AK80+AK79</f>
        <v>76425.2745681453</v>
      </c>
      <c r="AL81" s="34" t="n">
        <f aca="false">AL80+AL79</f>
        <v>80715.1019334786</v>
      </c>
    </row>
    <row r="82" customFormat="false" ht="15" hidden="false" customHeight="false" outlineLevel="0" collapsed="false">
      <c r="A82" s="17" t="s">
        <v>206</v>
      </c>
      <c r="C82" s="35" t="n">
        <f aca="false">IF(C42&gt;0,1,0)</f>
        <v>0</v>
      </c>
      <c r="D82" s="35" t="n">
        <f aca="false">IF(D42&gt;0,1,0)</f>
        <v>0</v>
      </c>
      <c r="E82" s="35" t="n">
        <f aca="false">IF(E42&gt;0,1,0)</f>
        <v>0</v>
      </c>
      <c r="F82" s="35" t="n">
        <f aca="false">IF(F42&gt;0,1,0)</f>
        <v>0</v>
      </c>
      <c r="G82" s="35" t="n">
        <f aca="false">IF(G42&gt;0,1,0)</f>
        <v>0</v>
      </c>
      <c r="H82" s="35" t="n">
        <f aca="false">IF(H42&gt;0,1,0)</f>
        <v>0</v>
      </c>
      <c r="I82" s="35" t="n">
        <f aca="false">IF(I42&gt;0,1,0)</f>
        <v>0</v>
      </c>
      <c r="J82" s="35" t="n">
        <f aca="false">IF(J42&gt;0,1,0)</f>
        <v>0</v>
      </c>
      <c r="K82" s="35" t="n">
        <f aca="false">IF(K42&gt;0,1,0)</f>
        <v>0</v>
      </c>
      <c r="L82" s="35" t="n">
        <f aca="false">IF(L42&gt;0,1,0)</f>
        <v>0</v>
      </c>
      <c r="M82" s="35" t="n">
        <f aca="false">IF(M42&gt;0,1,0)</f>
        <v>0</v>
      </c>
      <c r="N82" s="35" t="n">
        <f aca="false">IF(N42&gt;0,1,0)</f>
        <v>0</v>
      </c>
      <c r="O82" s="35" t="n">
        <f aca="false">IF(O42&gt;0,1,0)</f>
        <v>0</v>
      </c>
      <c r="P82" s="35" t="n">
        <f aca="false">IF(P42&gt;0,1,0)</f>
        <v>0</v>
      </c>
      <c r="Q82" s="35" t="n">
        <f aca="false">IF(Q42&gt;0,1,0)</f>
        <v>1</v>
      </c>
      <c r="R82" s="35" t="n">
        <f aca="false">IF(R42&gt;0,1,0)</f>
        <v>1</v>
      </c>
      <c r="S82" s="35" t="n">
        <f aca="false">IF(S42&gt;0,1,0)</f>
        <v>1</v>
      </c>
      <c r="T82" s="35" t="n">
        <f aca="false">IF(T42&gt;0,1,0)</f>
        <v>1</v>
      </c>
      <c r="U82" s="35" t="n">
        <f aca="false">IF(U42&gt;0,1,0)</f>
        <v>1</v>
      </c>
      <c r="V82" s="35" t="n">
        <f aca="false">IF(V42&gt;0,1,0)</f>
        <v>1</v>
      </c>
      <c r="W82" s="35" t="n">
        <f aca="false">IF(W42&gt;0,1,0)</f>
        <v>1</v>
      </c>
      <c r="X82" s="35" t="n">
        <f aca="false">IF(X42&gt;0,1,0)</f>
        <v>1</v>
      </c>
      <c r="Y82" s="35" t="n">
        <f aca="false">IF(Y42&gt;0,1,0)</f>
        <v>1</v>
      </c>
      <c r="Z82" s="35" t="n">
        <f aca="false">IF(Z42&gt;0,1,0)</f>
        <v>1</v>
      </c>
      <c r="AA82" s="35" t="n">
        <f aca="false">IF(AA42&gt;0,1,0)</f>
        <v>1</v>
      </c>
      <c r="AB82" s="35" t="n">
        <f aca="false">IF(AB42&gt;0,1,0)</f>
        <v>1</v>
      </c>
      <c r="AC82" s="35" t="n">
        <f aca="false">IF(AC42&gt;0,1,0)</f>
        <v>1</v>
      </c>
      <c r="AD82" s="35" t="n">
        <f aca="false">IF(AD42&gt;0,1,0)</f>
        <v>1</v>
      </c>
      <c r="AE82" s="35" t="n">
        <f aca="false">IF(AE42&gt;0,1,0)</f>
        <v>1</v>
      </c>
      <c r="AF82" s="35" t="n">
        <f aca="false">IF(AF42&gt;0,1,0)</f>
        <v>1</v>
      </c>
      <c r="AG82" s="35" t="n">
        <f aca="false">IF(AG42&gt;0,1,0)</f>
        <v>1</v>
      </c>
      <c r="AH82" s="35" t="n">
        <f aca="false">IF(AH42&gt;0,1,0)</f>
        <v>1</v>
      </c>
      <c r="AI82" s="35" t="n">
        <f aca="false">IF(AI42&gt;0,1,0)</f>
        <v>1</v>
      </c>
      <c r="AJ82" s="35" t="n">
        <f aca="false">IF(AJ42&gt;0,1,0)</f>
        <v>1</v>
      </c>
      <c r="AK82" s="35" t="n">
        <f aca="false">IF(AK42&gt;0,1,0)</f>
        <v>1</v>
      </c>
      <c r="AL82" s="35" t="n">
        <f aca="false">IF(AL42&gt;0,1,0)</f>
        <v>1</v>
      </c>
    </row>
    <row r="84" customFormat="false" ht="15" hidden="false" customHeight="false" outlineLevel="0" collapsed="false">
      <c r="A84" s="7" t="s">
        <v>207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customFormat="false" ht="15" hidden="false" customHeight="false" outlineLevel="0" collapsed="false">
      <c r="A85" s="11" t="s">
        <v>208</v>
      </c>
      <c r="C85" s="20" t="n">
        <f aca="false">C77</f>
        <v>330000</v>
      </c>
      <c r="D85" s="20" t="n">
        <f aca="false">C85+D77</f>
        <v>330000</v>
      </c>
      <c r="E85" s="20" t="n">
        <f aca="false">D85+E77</f>
        <v>330000</v>
      </c>
      <c r="F85" s="20" t="n">
        <f aca="false">E85+F77</f>
        <v>330000</v>
      </c>
      <c r="G85" s="20" t="n">
        <f aca="false">F85+G77</f>
        <v>330000</v>
      </c>
      <c r="H85" s="20" t="n">
        <f aca="false">G85+H77</f>
        <v>330000</v>
      </c>
      <c r="I85" s="20" t="n">
        <f aca="false">H85+I77</f>
        <v>330000</v>
      </c>
      <c r="J85" s="20" t="n">
        <f aca="false">I85+J77</f>
        <v>330000</v>
      </c>
      <c r="K85" s="20" t="n">
        <f aca="false">J85+K77</f>
        <v>330000</v>
      </c>
      <c r="L85" s="20" t="n">
        <f aca="false">K85+L77</f>
        <v>330000</v>
      </c>
      <c r="M85" s="20" t="n">
        <f aca="false">L85+M77</f>
        <v>330000</v>
      </c>
      <c r="N85" s="20" t="n">
        <f aca="false">M85+N77</f>
        <v>330000</v>
      </c>
      <c r="O85" s="20" t="n">
        <f aca="false">N85+O77</f>
        <v>330000</v>
      </c>
      <c r="P85" s="20" t="n">
        <f aca="false">O85+P77</f>
        <v>330000</v>
      </c>
      <c r="Q85" s="20" t="n">
        <f aca="false">P85+Q77</f>
        <v>330000</v>
      </c>
      <c r="R85" s="20" t="n">
        <f aca="false">Q85+R77</f>
        <v>330000</v>
      </c>
      <c r="S85" s="20" t="n">
        <f aca="false">R85+S77</f>
        <v>330000</v>
      </c>
      <c r="T85" s="20" t="n">
        <f aca="false">S85+T77</f>
        <v>330000</v>
      </c>
      <c r="U85" s="20" t="n">
        <f aca="false">T85+U77</f>
        <v>330000</v>
      </c>
      <c r="V85" s="20" t="n">
        <f aca="false">U85+V77</f>
        <v>330000</v>
      </c>
      <c r="W85" s="20" t="n">
        <f aca="false">V85+W77</f>
        <v>330000</v>
      </c>
      <c r="X85" s="20" t="n">
        <f aca="false">W85+X77</f>
        <v>330000</v>
      </c>
      <c r="Y85" s="20" t="n">
        <f aca="false">X85+Y77</f>
        <v>330000</v>
      </c>
      <c r="Z85" s="20" t="n">
        <f aca="false">Y85+Z77</f>
        <v>330000</v>
      </c>
      <c r="AA85" s="20" t="n">
        <f aca="false">Z85+AA77</f>
        <v>330000</v>
      </c>
      <c r="AB85" s="20" t="n">
        <f aca="false">AA85+AB77</f>
        <v>330000</v>
      </c>
      <c r="AC85" s="20" t="n">
        <f aca="false">AB85+AC77</f>
        <v>330000</v>
      </c>
      <c r="AD85" s="20" t="n">
        <f aca="false">AC85+AD77</f>
        <v>330000</v>
      </c>
      <c r="AE85" s="20" t="n">
        <f aca="false">AD85+AE77</f>
        <v>330000</v>
      </c>
      <c r="AF85" s="20" t="n">
        <f aca="false">AE85+AF77</f>
        <v>330000</v>
      </c>
      <c r="AG85" s="20" t="n">
        <f aca="false">AF85+AG77</f>
        <v>330000</v>
      </c>
      <c r="AH85" s="20" t="n">
        <f aca="false">AG85+AH77</f>
        <v>330000</v>
      </c>
      <c r="AI85" s="20" t="n">
        <f aca="false">AH85+AI77</f>
        <v>330000</v>
      </c>
      <c r="AJ85" s="20" t="n">
        <f aca="false">AI85+AJ77</f>
        <v>330000</v>
      </c>
      <c r="AK85" s="20" t="n">
        <f aca="false">AJ85+AK77</f>
        <v>330000</v>
      </c>
      <c r="AL85" s="20" t="n">
        <f aca="false">AK85+AL77</f>
        <v>330000</v>
      </c>
    </row>
    <row r="86" customFormat="false" ht="15" hidden="false" customHeight="false" outlineLevel="0" collapsed="false">
      <c r="A86" s="11" t="s">
        <v>209</v>
      </c>
      <c r="C86" s="20" t="n">
        <f aca="false">C51</f>
        <v>-31835.1271428571</v>
      </c>
      <c r="D86" s="20" t="n">
        <f aca="false">C86+D51</f>
        <v>-60883.6572247619</v>
      </c>
      <c r="E86" s="20" t="n">
        <f aca="false">D86+E51</f>
        <v>-87306.4765455619</v>
      </c>
      <c r="F86" s="20" t="n">
        <f aca="false">E86+F51</f>
        <v>-111260.413465209</v>
      </c>
      <c r="G86" s="20" t="n">
        <f aca="false">F86+G51</f>
        <v>-132892.886642059</v>
      </c>
      <c r="H86" s="20" t="n">
        <f aca="false">G86+H51</f>
        <v>-152342.469614964</v>
      </c>
      <c r="I86" s="20" t="n">
        <f aca="false">H86+I51</f>
        <v>-169739.421510447</v>
      </c>
      <c r="J86" s="20" t="n">
        <f aca="false">I86+J51</f>
        <v>-185206.185907439</v>
      </c>
      <c r="K86" s="20" t="n">
        <f aca="false">J86+K51</f>
        <v>-198857.859770136</v>
      </c>
      <c r="L86" s="20" t="n">
        <f aca="false">K86+L51</f>
        <v>-210802.63424488</v>
      </c>
      <c r="M86" s="20" t="n">
        <f aca="false">L86+M51</f>
        <v>-221142.209009235</v>
      </c>
      <c r="N86" s="20" t="n">
        <f aca="false">M86+N51</f>
        <v>-229972.181760109</v>
      </c>
      <c r="O86" s="20" t="n">
        <f aca="false">N86+O51</f>
        <v>-236775.843479544</v>
      </c>
      <c r="P86" s="20" t="n">
        <f aca="false">O86+P51</f>
        <v>-241943.586131645</v>
      </c>
      <c r="Q86" s="20" t="n">
        <f aca="false">P86+Q51</f>
        <v>-245572.850574738</v>
      </c>
      <c r="R86" s="20" t="n">
        <f aca="false">Q86+R51</f>
        <v>-247755.23121565</v>
      </c>
      <c r="S86" s="20" t="n">
        <f aca="false">R86+S51</f>
        <v>-248576.826796796</v>
      </c>
      <c r="T86" s="20" t="n">
        <f aca="false">S86+T51</f>
        <v>-248118.570136049</v>
      </c>
      <c r="U86" s="20" t="n">
        <f aca="false">T86+U51</f>
        <v>-246456.538082207</v>
      </c>
      <c r="V86" s="20" t="n">
        <f aca="false">U86+V51</f>
        <v>-244225.317550521</v>
      </c>
      <c r="W86" s="20" t="n">
        <f aca="false">V86+W51</f>
        <v>-241941.377436236</v>
      </c>
      <c r="X86" s="20" t="n">
        <f aca="false">W86+X51</f>
        <v>-239645.532560045</v>
      </c>
      <c r="Y86" s="20" t="n">
        <f aca="false">X86+Y51</f>
        <v>-237337.78292195</v>
      </c>
      <c r="Z86" s="20" t="n">
        <f aca="false">Y86+Z51</f>
        <v>-235018.12852195</v>
      </c>
      <c r="AA86" s="20" t="n">
        <f aca="false">Z86+AA51</f>
        <v>-232049.729728045</v>
      </c>
      <c r="AB86" s="20" t="n">
        <f aca="false">AA86+AB51</f>
        <v>-229069.426172236</v>
      </c>
      <c r="AC86" s="20" t="n">
        <f aca="false">AB86+AC51</f>
        <v>-226077.217854521</v>
      </c>
      <c r="AD86" s="20" t="n">
        <f aca="false">AC86+AD51</f>
        <v>-223073.104774902</v>
      </c>
      <c r="AE86" s="20" t="n">
        <f aca="false">AD86+AE51</f>
        <v>-220057.086933379</v>
      </c>
      <c r="AF86" s="20" t="n">
        <f aca="false">AE86+AF51</f>
        <v>-217029.16432995</v>
      </c>
      <c r="AG86" s="20" t="n">
        <f aca="false">AF86+AG51</f>
        <v>-213989.336964617</v>
      </c>
      <c r="AH86" s="20" t="n">
        <f aca="false">AG86+AH51</f>
        <v>-210937.604837379</v>
      </c>
      <c r="AI86" s="20" t="n">
        <f aca="false">AH86+AI51</f>
        <v>-207873.967948236</v>
      </c>
      <c r="AJ86" s="20" t="n">
        <f aca="false">AI86+AJ51</f>
        <v>-204798.426297188</v>
      </c>
      <c r="AK86" s="20" t="n">
        <f aca="false">AJ86+AK51</f>
        <v>-201710.979884236</v>
      </c>
      <c r="AL86" s="20" t="n">
        <f aca="false">AK86+AL51</f>
        <v>-198611.628709379</v>
      </c>
    </row>
    <row r="87" customFormat="false" ht="15" hidden="false" customHeight="false" outlineLevel="0" collapsed="false">
      <c r="A87" s="4" t="s">
        <v>210</v>
      </c>
      <c r="C87" s="15" t="n">
        <f aca="false">C81+C67+C68+C58</f>
        <v>454441.772857143</v>
      </c>
      <c r="D87" s="15" t="n">
        <f aca="false">D81+D67+D68+D58</f>
        <v>423818.794489524</v>
      </c>
      <c r="E87" s="15" t="n">
        <f aca="false">E81+E67+E68+E58</f>
        <v>395808.85092301</v>
      </c>
      <c r="F87" s="15" t="n">
        <f aca="false">F81+F67+F68+F58</f>
        <v>370255.874355248</v>
      </c>
      <c r="G87" s="15" t="n">
        <f aca="false">G81+G67+G68+G58</f>
        <v>347013.161052028</v>
      </c>
      <c r="H87" s="15" t="n">
        <f aca="false">H81+H67+H68+H58</f>
        <v>325942.809503192</v>
      </c>
      <c r="I87" s="15" t="n">
        <f aca="false">I81+I67+I68+I58</f>
        <v>306915.192289191</v>
      </c>
      <c r="J87" s="15" t="n">
        <f aca="false">J81+J67+J68+J58</f>
        <v>289808.459635649</v>
      </c>
      <c r="K87" s="15" t="n">
        <f aca="false">K81+K67+K68+K58</f>
        <v>274508.072754653</v>
      </c>
      <c r="L87" s="15" t="n">
        <f aca="false">L81+L67+L68+L58</f>
        <v>260906.365185564</v>
      </c>
      <c r="M87" s="15" t="n">
        <f aca="false">M81+M67+M68+M58</f>
        <v>248902.130455383</v>
      </c>
      <c r="N87" s="15" t="n">
        <f aca="false">N81+N67+N68+N58</f>
        <v>238400.234479488</v>
      </c>
      <c r="O87" s="15" t="n">
        <f aca="false">O81+O67+O68+O58</f>
        <v>230171.708840777</v>
      </c>
      <c r="P87" s="15" t="n">
        <f aca="false">P81+P67+P68+P58</f>
        <v>223341.640198028</v>
      </c>
      <c r="Q87" s="15" t="n">
        <f aca="false">Q81+Q67+Q68+Q58</f>
        <v>218042.646466583</v>
      </c>
      <c r="R87" s="15" t="n">
        <f aca="false">R81+R67+R68+R58</f>
        <v>214183.577437478</v>
      </c>
      <c r="S87" s="15" t="n">
        <f aca="false">S81+S67+S68+S58</f>
        <v>211678.751914287</v>
      </c>
      <c r="T87" s="15" t="n">
        <f aca="false">T81+T67+T68+T58</f>
        <v>210447.62957237</v>
      </c>
      <c r="U87" s="15" t="n">
        <f aca="false">U81+U67+U68+U58</f>
        <v>210414.502506563</v>
      </c>
      <c r="V87" s="15" t="n">
        <f aca="false">V81+V67+V68+V58</f>
        <v>210922.448509428</v>
      </c>
      <c r="W87" s="15" t="n">
        <f aca="false">W81+W67+W68+W58</f>
        <v>211439.236849479</v>
      </c>
      <c r="X87" s="15" t="n">
        <f aca="false">X81+X67+X68+X58</f>
        <v>211949.367439955</v>
      </c>
      <c r="Y87" s="15" t="n">
        <f aca="false">Y81+Y67+Y68+Y58</f>
        <v>212471.402792336</v>
      </c>
      <c r="Z87" s="15" t="n">
        <f aca="false">Z81+Z67+Z68+Z58</f>
        <v>213005.342906621</v>
      </c>
      <c r="AA87" s="15" t="n">
        <f aca="false">AA81+AA67+AA68+AA58</f>
        <v>214460.874414812</v>
      </c>
      <c r="AB87" s="15" t="n">
        <f aca="false">AB81+AB67+AB68+AB58</f>
        <v>215655.463684907</v>
      </c>
      <c r="AC87" s="15" t="n">
        <f aca="false">AC81+AC67+AC68+AC58</f>
        <v>216861.957716907</v>
      </c>
      <c r="AD87" s="15" t="n">
        <f aca="false">AD81+AD67+AD68+AD58</f>
        <v>218080.356510812</v>
      </c>
      <c r="AE87" s="15" t="n">
        <f aca="false">AE81+AE67+AE68+AE58</f>
        <v>219310.660066621</v>
      </c>
      <c r="AF87" s="15" t="n">
        <f aca="false">AF81+AF67+AF68+AF58</f>
        <v>220552.868384336</v>
      </c>
      <c r="AG87" s="15" t="n">
        <f aca="false">AG81+AG67+AG68+AG58</f>
        <v>221806.981463955</v>
      </c>
      <c r="AH87" s="15" t="n">
        <f aca="false">AH81+AH67+AH68+AH58</f>
        <v>223072.999305479</v>
      </c>
      <c r="AI87" s="15" t="n">
        <f aca="false">AI81+AI67+AI68+AI58</f>
        <v>224350.921908907</v>
      </c>
      <c r="AJ87" s="15" t="n">
        <f aca="false">AJ81+AJ67+AJ68+AJ58</f>
        <v>225640.749274241</v>
      </c>
      <c r="AK87" s="15" t="n">
        <f aca="false">AK81+AK67+AK68+AK58</f>
        <v>226942.481401479</v>
      </c>
      <c r="AL87" s="15" t="n">
        <f aca="false">AL81+AL67+AL68+AL58</f>
        <v>228256.118290622</v>
      </c>
    </row>
    <row r="88" customFormat="false" ht="15" hidden="false" customHeight="false" outlineLevel="0" collapsed="false">
      <c r="A88" s="11" t="s">
        <v>211</v>
      </c>
      <c r="C88" s="20" t="n">
        <f aca="false">C69+C64</f>
        <v>156276.9</v>
      </c>
      <c r="D88" s="20" t="n">
        <f aca="false">D69+D64</f>
        <v>154702.451714286</v>
      </c>
      <c r="E88" s="20" t="n">
        <f aca="false">E69+E64</f>
        <v>153115.327468571</v>
      </c>
      <c r="F88" s="20" t="n">
        <f aca="false">F69+F64</f>
        <v>151516.287820457</v>
      </c>
      <c r="G88" s="20" t="n">
        <f aca="false">G69+G64</f>
        <v>149906.047694087</v>
      </c>
      <c r="H88" s="20" t="n">
        <f aca="false">H69+H64</f>
        <v>148285.279118156</v>
      </c>
      <c r="I88" s="20" t="n">
        <f aca="false">I69+I64</f>
        <v>146654.613799638</v>
      </c>
      <c r="J88" s="20" t="n">
        <f aca="false">J69+J64</f>
        <v>145014.645543088</v>
      </c>
      <c r="K88" s="20" t="n">
        <f aca="false">K69+K64</f>
        <v>143365.932524789</v>
      </c>
      <c r="L88" s="20" t="n">
        <f aca="false">L69+L64</f>
        <v>141708.999430444</v>
      </c>
      <c r="M88" s="20" t="n">
        <f aca="false">M69+M64</f>
        <v>140044.339464618</v>
      </c>
      <c r="N88" s="20" t="n">
        <f aca="false">N69+N64</f>
        <v>138372.416239598</v>
      </c>
      <c r="O88" s="20" t="n">
        <f aca="false">O69+O64</f>
        <v>136947.552320321</v>
      </c>
      <c r="P88" s="20" t="n">
        <f aca="false">P69+P64</f>
        <v>135285.226329673</v>
      </c>
      <c r="Q88" s="20" t="n">
        <f aca="false">Q69+Q64</f>
        <v>133615.497041322</v>
      </c>
      <c r="R88" s="20" t="n">
        <f aca="false">R69+R64</f>
        <v>131938.808653128</v>
      </c>
      <c r="S88" s="20" t="n">
        <f aca="false">S69+S64</f>
        <v>130255.578711083</v>
      </c>
      <c r="T88" s="20" t="n">
        <f aca="false">T69+T64</f>
        <v>128566.199708418</v>
      </c>
      <c r="U88" s="20" t="n">
        <f aca="false">U69+U64</f>
        <v>126871.04058877</v>
      </c>
      <c r="V88" s="20" t="n">
        <f aca="false">V69+V64</f>
        <v>125147.766059949</v>
      </c>
      <c r="W88" s="20" t="n">
        <f aca="false">W69+W64</f>
        <v>123380.614285714</v>
      </c>
      <c r="X88" s="20" t="n">
        <f aca="false">X69+X64</f>
        <v>121594.9</v>
      </c>
      <c r="Y88" s="20" t="n">
        <f aca="false">Y69+Y64</f>
        <v>119809.185714286</v>
      </c>
      <c r="Z88" s="20" t="n">
        <f aca="false">Z69+Z64</f>
        <v>118023.471428571</v>
      </c>
      <c r="AA88" s="20" t="n">
        <f aca="false">AA69+AA64</f>
        <v>116510.604142857</v>
      </c>
      <c r="AB88" s="20" t="n">
        <f aca="false">AB69+AB64</f>
        <v>114724.889857143</v>
      </c>
      <c r="AC88" s="20" t="n">
        <f aca="false">AC69+AC64</f>
        <v>112939.175571428</v>
      </c>
      <c r="AD88" s="20" t="n">
        <f aca="false">AD69+AD64</f>
        <v>111153.461285714</v>
      </c>
      <c r="AE88" s="20" t="n">
        <f aca="false">AE69+AE64</f>
        <v>109367.747</v>
      </c>
      <c r="AF88" s="20" t="n">
        <f aca="false">AF69+AF64</f>
        <v>107582.032714286</v>
      </c>
      <c r="AG88" s="20" t="n">
        <f aca="false">AG69+AG64</f>
        <v>105796.318428571</v>
      </c>
      <c r="AH88" s="20" t="n">
        <f aca="false">AH69+AH64</f>
        <v>104010.604142857</v>
      </c>
      <c r="AI88" s="20" t="n">
        <f aca="false">AI69+AI64</f>
        <v>102224.889857143</v>
      </c>
      <c r="AJ88" s="20" t="n">
        <f aca="false">AJ69+AJ64</f>
        <v>100439.175571428</v>
      </c>
      <c r="AK88" s="20" t="n">
        <f aca="false">AK69+AK64</f>
        <v>98653.4612857142</v>
      </c>
      <c r="AL88" s="20" t="n">
        <f aca="false">AL69+AL64</f>
        <v>96867.7469999999</v>
      </c>
    </row>
    <row r="89" customFormat="false" ht="15" hidden="false" customHeight="false" outlineLevel="0" collapsed="false">
      <c r="A89" s="11" t="s">
        <v>212</v>
      </c>
      <c r="C89" s="20" t="n">
        <f aca="false">C85+C86</f>
        <v>298164.872857143</v>
      </c>
      <c r="D89" s="20" t="n">
        <f aca="false">D85+D86</f>
        <v>269116.342775238</v>
      </c>
      <c r="E89" s="20" t="n">
        <f aca="false">E85+E86</f>
        <v>242693.523454438</v>
      </c>
      <c r="F89" s="20" t="n">
        <f aca="false">F85+F86</f>
        <v>218739.586534791</v>
      </c>
      <c r="G89" s="20" t="n">
        <f aca="false">G85+G86</f>
        <v>197107.113357941</v>
      </c>
      <c r="H89" s="20" t="n">
        <f aca="false">H85+H86</f>
        <v>177657.530385036</v>
      </c>
      <c r="I89" s="20" t="n">
        <f aca="false">I85+I86</f>
        <v>160260.578489553</v>
      </c>
      <c r="J89" s="20" t="n">
        <f aca="false">J85+J86</f>
        <v>144793.814092561</v>
      </c>
      <c r="K89" s="20" t="n">
        <f aca="false">K85+K86</f>
        <v>131142.140229864</v>
      </c>
      <c r="L89" s="20" t="n">
        <f aca="false">L85+L86</f>
        <v>119197.36575512</v>
      </c>
      <c r="M89" s="20" t="n">
        <f aca="false">M85+M86</f>
        <v>108857.790990765</v>
      </c>
      <c r="N89" s="20" t="n">
        <f aca="false">N85+N86</f>
        <v>100027.818239891</v>
      </c>
      <c r="O89" s="20" t="n">
        <f aca="false">O85+O86</f>
        <v>93224.156520456</v>
      </c>
      <c r="P89" s="20" t="n">
        <f aca="false">P85+P86</f>
        <v>88056.4138683549</v>
      </c>
      <c r="Q89" s="20" t="n">
        <f aca="false">Q85+Q86</f>
        <v>84427.1494252617</v>
      </c>
      <c r="R89" s="20" t="n">
        <f aca="false">R85+R86</f>
        <v>82244.7687843503</v>
      </c>
      <c r="S89" s="20" t="n">
        <f aca="false">S85+S86</f>
        <v>81423.1732032041</v>
      </c>
      <c r="T89" s="20" t="n">
        <f aca="false">T85+T86</f>
        <v>81881.4298639515</v>
      </c>
      <c r="U89" s="20" t="n">
        <f aca="false">U85+U86</f>
        <v>83543.461917793</v>
      </c>
      <c r="V89" s="20" t="n">
        <f aca="false">V85+V86</f>
        <v>85774.6824494786</v>
      </c>
      <c r="W89" s="20" t="n">
        <f aca="false">W85+W86</f>
        <v>88058.6225637643</v>
      </c>
      <c r="X89" s="20" t="n">
        <f aca="false">X85+X86</f>
        <v>90354.4674399548</v>
      </c>
      <c r="Y89" s="20" t="n">
        <f aca="false">Y85+Y86</f>
        <v>92662.21707805</v>
      </c>
      <c r="Z89" s="20" t="n">
        <f aca="false">Z85+Z86</f>
        <v>94981.87147805</v>
      </c>
      <c r="AA89" s="20" t="n">
        <f aca="false">AA85+AA86</f>
        <v>97950.2702719548</v>
      </c>
      <c r="AB89" s="20" t="n">
        <f aca="false">AB85+AB86</f>
        <v>100930.573827764</v>
      </c>
      <c r="AC89" s="20" t="n">
        <f aca="false">AC85+AC86</f>
        <v>103922.782145479</v>
      </c>
      <c r="AD89" s="20" t="n">
        <f aca="false">AD85+AD86</f>
        <v>106926.895225098</v>
      </c>
      <c r="AE89" s="20" t="n">
        <f aca="false">AE85+AE86</f>
        <v>109942.913066621</v>
      </c>
      <c r="AF89" s="20" t="n">
        <f aca="false">AF85+AF86</f>
        <v>112970.83567005</v>
      </c>
      <c r="AG89" s="20" t="n">
        <f aca="false">AG85+AG86</f>
        <v>116010.663035383</v>
      </c>
      <c r="AH89" s="20" t="n">
        <f aca="false">AH85+AH86</f>
        <v>119062.395162621</v>
      </c>
      <c r="AI89" s="20" t="n">
        <f aca="false">AI85+AI86</f>
        <v>122126.032051764</v>
      </c>
      <c r="AJ89" s="20" t="n">
        <f aca="false">AJ85+AJ86</f>
        <v>125201.573702812</v>
      </c>
      <c r="AK89" s="20" t="n">
        <f aca="false">AK85+AK86</f>
        <v>128289.020115764</v>
      </c>
      <c r="AL89" s="20" t="n">
        <f aca="false">AL85+AL86</f>
        <v>131388.371290621</v>
      </c>
    </row>
    <row r="90" customFormat="false" ht="15" hidden="false" customHeight="false" outlineLevel="0" collapsed="false">
      <c r="A90" s="4" t="s">
        <v>213</v>
      </c>
      <c r="C90" s="15" t="n">
        <f aca="false">C88+C89</f>
        <v>454441.772857143</v>
      </c>
      <c r="D90" s="15" t="n">
        <f aca="false">D88+D89</f>
        <v>423818.794489524</v>
      </c>
      <c r="E90" s="15" t="n">
        <f aca="false">E88+E89</f>
        <v>395808.85092301</v>
      </c>
      <c r="F90" s="15" t="n">
        <f aca="false">F88+F89</f>
        <v>370255.874355248</v>
      </c>
      <c r="G90" s="15" t="n">
        <f aca="false">G88+G89</f>
        <v>347013.161052028</v>
      </c>
      <c r="H90" s="15" t="n">
        <f aca="false">H88+H89</f>
        <v>325942.809503192</v>
      </c>
      <c r="I90" s="15" t="n">
        <f aca="false">I88+I89</f>
        <v>306915.192289191</v>
      </c>
      <c r="J90" s="15" t="n">
        <f aca="false">J88+J89</f>
        <v>289808.459635649</v>
      </c>
      <c r="K90" s="15" t="n">
        <f aca="false">K88+K89</f>
        <v>274508.072754653</v>
      </c>
      <c r="L90" s="15" t="n">
        <f aca="false">L88+L89</f>
        <v>260906.365185564</v>
      </c>
      <c r="M90" s="15" t="n">
        <f aca="false">M88+M89</f>
        <v>248902.130455383</v>
      </c>
      <c r="N90" s="15" t="n">
        <f aca="false">N88+N89</f>
        <v>238400.234479488</v>
      </c>
      <c r="O90" s="15" t="n">
        <f aca="false">O88+O89</f>
        <v>230171.708840777</v>
      </c>
      <c r="P90" s="15" t="n">
        <f aca="false">P88+P89</f>
        <v>223341.640198028</v>
      </c>
      <c r="Q90" s="15" t="n">
        <f aca="false">Q88+Q89</f>
        <v>218042.646466583</v>
      </c>
      <c r="R90" s="15" t="n">
        <f aca="false">R88+R89</f>
        <v>214183.577437478</v>
      </c>
      <c r="S90" s="15" t="n">
        <f aca="false">S88+S89</f>
        <v>211678.751914287</v>
      </c>
      <c r="T90" s="15" t="n">
        <f aca="false">T88+T89</f>
        <v>210447.62957237</v>
      </c>
      <c r="U90" s="15" t="n">
        <f aca="false">U88+U89</f>
        <v>210414.502506563</v>
      </c>
      <c r="V90" s="15" t="n">
        <f aca="false">V88+V89</f>
        <v>210922.448509428</v>
      </c>
      <c r="W90" s="15" t="n">
        <f aca="false">W88+W89</f>
        <v>211439.236849478</v>
      </c>
      <c r="X90" s="15" t="n">
        <f aca="false">X88+X89</f>
        <v>211949.367439955</v>
      </c>
      <c r="Y90" s="15" t="n">
        <f aca="false">Y88+Y89</f>
        <v>212471.402792336</v>
      </c>
      <c r="Z90" s="15" t="n">
        <f aca="false">Z88+Z89</f>
        <v>213005.342906621</v>
      </c>
      <c r="AA90" s="15" t="n">
        <f aca="false">AA88+AA89</f>
        <v>214460.874414812</v>
      </c>
      <c r="AB90" s="15" t="n">
        <f aca="false">AB88+AB89</f>
        <v>215655.463684907</v>
      </c>
      <c r="AC90" s="15" t="n">
        <f aca="false">AC88+AC89</f>
        <v>216861.957716907</v>
      </c>
      <c r="AD90" s="15" t="n">
        <f aca="false">AD88+AD89</f>
        <v>218080.356510812</v>
      </c>
      <c r="AE90" s="15" t="n">
        <f aca="false">AE88+AE89</f>
        <v>219310.660066621</v>
      </c>
      <c r="AF90" s="15" t="n">
        <f aca="false">AF88+AF89</f>
        <v>220552.868384336</v>
      </c>
      <c r="AG90" s="15" t="n">
        <f aca="false">AG88+AG89</f>
        <v>221806.981463955</v>
      </c>
      <c r="AH90" s="15" t="n">
        <f aca="false">AH88+AH89</f>
        <v>223072.999305478</v>
      </c>
      <c r="AI90" s="15" t="n">
        <f aca="false">AI88+AI89</f>
        <v>224350.921908907</v>
      </c>
      <c r="AJ90" s="15" t="n">
        <f aca="false">AJ88+AJ89</f>
        <v>225640.74927424</v>
      </c>
      <c r="AK90" s="15" t="n">
        <f aca="false">AK88+AK89</f>
        <v>226942.481401478</v>
      </c>
      <c r="AL90" s="15" t="n">
        <f aca="false">AL88+AL89</f>
        <v>228256.118290621</v>
      </c>
    </row>
    <row r="91" customFormat="false" ht="15" hidden="false" customHeight="false" outlineLevel="0" collapsed="false">
      <c r="A91" s="11" t="s">
        <v>214</v>
      </c>
      <c r="C91" s="20" t="n">
        <f aca="false">C87-C90</f>
        <v>0</v>
      </c>
      <c r="D91" s="20" t="n">
        <f aca="false">D87-D90</f>
        <v>0</v>
      </c>
      <c r="E91" s="20" t="n">
        <f aca="false">E87-E90</f>
        <v>0</v>
      </c>
      <c r="F91" s="20" t="n">
        <f aca="false">F87-F90</f>
        <v>0</v>
      </c>
      <c r="G91" s="20" t="n">
        <f aca="false">G87-G90</f>
        <v>0</v>
      </c>
      <c r="H91" s="20" t="n">
        <f aca="false">H87-H90</f>
        <v>0</v>
      </c>
      <c r="I91" s="20" t="n">
        <f aca="false">I87-I90</f>
        <v>0</v>
      </c>
      <c r="J91" s="20" t="n">
        <f aca="false">J87-J90</f>
        <v>0</v>
      </c>
      <c r="K91" s="20" t="n">
        <f aca="false">K87-K90</f>
        <v>0</v>
      </c>
      <c r="L91" s="20" t="n">
        <f aca="false">L87-L90</f>
        <v>0</v>
      </c>
      <c r="M91" s="20" t="n">
        <f aca="false">M87-M90</f>
        <v>0</v>
      </c>
      <c r="N91" s="20" t="n">
        <f aca="false">N87-N90</f>
        <v>0</v>
      </c>
      <c r="O91" s="20" t="n">
        <f aca="false">O87-O90</f>
        <v>0</v>
      </c>
      <c r="P91" s="20" t="n">
        <f aca="false">P87-P90</f>
        <v>0</v>
      </c>
      <c r="Q91" s="20" t="n">
        <f aca="false">Q87-Q90</f>
        <v>0</v>
      </c>
      <c r="R91" s="20" t="n">
        <f aca="false">R87-R90</f>
        <v>0</v>
      </c>
      <c r="S91" s="20" t="n">
        <f aca="false">S87-S90</f>
        <v>0</v>
      </c>
      <c r="T91" s="20" t="n">
        <f aca="false">T87-T90</f>
        <v>0</v>
      </c>
      <c r="U91" s="20" t="n">
        <f aca="false">U87-U90</f>
        <v>0</v>
      </c>
      <c r="V91" s="20" t="n">
        <f aca="false">V87-V90</f>
        <v>0</v>
      </c>
      <c r="W91" s="20" t="n">
        <f aca="false">W87-W90</f>
        <v>0</v>
      </c>
      <c r="X91" s="20" t="n">
        <f aca="false">X87-X90</f>
        <v>0</v>
      </c>
      <c r="Y91" s="20" t="n">
        <f aca="false">Y87-Y90</f>
        <v>0</v>
      </c>
      <c r="Z91" s="20" t="n">
        <f aca="false">Z87-Z90</f>
        <v>0</v>
      </c>
      <c r="AA91" s="20" t="n">
        <f aca="false">AA87-AA90</f>
        <v>0</v>
      </c>
      <c r="AB91" s="20" t="n">
        <f aca="false">AB87-AB90</f>
        <v>0</v>
      </c>
      <c r="AC91" s="20" t="n">
        <f aca="false">AC87-AC90</f>
        <v>0</v>
      </c>
      <c r="AD91" s="20" t="n">
        <f aca="false">AD87-AD90</f>
        <v>0</v>
      </c>
      <c r="AE91" s="20" t="n">
        <f aca="false">AE87-AE90</f>
        <v>0</v>
      </c>
      <c r="AF91" s="20" t="n">
        <f aca="false">AF87-AF90</f>
        <v>0</v>
      </c>
      <c r="AG91" s="20" t="n">
        <f aca="false">AG87-AG90</f>
        <v>0</v>
      </c>
      <c r="AH91" s="20" t="n">
        <f aca="false">AH87-AH90</f>
        <v>0</v>
      </c>
      <c r="AI91" s="20" t="n">
        <f aca="false">AI87-AI90</f>
        <v>0</v>
      </c>
      <c r="AJ91" s="20" t="n">
        <f aca="false">AJ87-AJ90</f>
        <v>0</v>
      </c>
      <c r="AK91" s="20" t="n">
        <f aca="false">AK87-AK90</f>
        <v>0</v>
      </c>
      <c r="AL91" s="20" t="n">
        <f aca="false">AL87-AL90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215</v>
      </c>
      <c r="B1" s="2"/>
      <c r="C1" s="2"/>
      <c r="D1" s="2"/>
    </row>
    <row r="2" customFormat="false" ht="15" hidden="false" customHeight="false" outlineLevel="0" collapsed="false">
      <c r="A2" s="3" t="s">
        <v>216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SUMIF(Monthly!$C$5:$AL$5,B$3,Monthly!$C$24:$AL$24)</f>
        <v>393075.459761719</v>
      </c>
      <c r="C5" s="15" t="n">
        <f aca="false">SUMIF(Monthly!$C$5:$AL$5,C$3,Monthly!$C$24:$AL$24)</f>
        <v>663933.884151801</v>
      </c>
      <c r="D5" s="15" t="n">
        <f aca="false">SUMIF(Monthly!$C$5:$AL$5,D$3,Monthly!$C$24:$AL$24)</f>
        <v>722638.4004</v>
      </c>
    </row>
    <row r="6" customFormat="false" ht="15" hidden="false" customHeight="false" outlineLevel="0" collapsed="false">
      <c r="A6" s="11" t="s">
        <v>161</v>
      </c>
      <c r="B6" s="20" t="n">
        <f aca="false">SUMIF(Monthly!$C$5:$AL$5,B$3,Monthly!$C$30:$AL$30)</f>
        <v>-130230.575512312</v>
      </c>
      <c r="C6" s="20" t="n">
        <f aca="false">SUMIF(Monthly!$C$5:$AL$5,C$3,Monthly!$C$30:$AL$30)</f>
        <v>-159653.761261855</v>
      </c>
      <c r="D6" s="20" t="n">
        <f aca="false">SUMIF(Monthly!$C$5:$AL$5,D$3,Monthly!$C$30:$AL$30)</f>
        <v>-168619.446</v>
      </c>
    </row>
    <row r="7" customFormat="false" ht="15" hidden="false" customHeight="false" outlineLevel="0" collapsed="false">
      <c r="A7" s="4" t="s">
        <v>8</v>
      </c>
      <c r="B7" s="34" t="n">
        <f aca="false">SUMIF(Monthly!$C$5:$AL$5,B$3,Monthly!$C$31:$AL$31)</f>
        <v>262844.884249407</v>
      </c>
      <c r="C7" s="34" t="n">
        <f aca="false">SUMIF(Monthly!$C$5:$AL$5,C$3,Monthly!$C$31:$AL$31)</f>
        <v>504280.122889946</v>
      </c>
      <c r="D7" s="34" t="n">
        <f aca="false">SUMIF(Monthly!$C$5:$AL$5,D$3,Monthly!$C$31:$AL$31)</f>
        <v>554018.9544</v>
      </c>
    </row>
    <row r="8" customFormat="false" ht="15" hidden="false" customHeight="false" outlineLevel="0" collapsed="false">
      <c r="A8" s="11" t="s">
        <v>34</v>
      </c>
      <c r="B8" s="19" t="n">
        <f aca="false">IF(B5=0,0,B7/B5)</f>
        <v>0.668688104845678</v>
      </c>
      <c r="C8" s="19" t="n">
        <f aca="false">IF(C5=0,0,C7/C5)</f>
        <v>0.759533644730577</v>
      </c>
      <c r="D8" s="19" t="n">
        <f aca="false">IF(D5=0,0,D7/D5)</f>
        <v>0.766661381533746</v>
      </c>
    </row>
    <row r="9" customFormat="false" ht="15" hidden="false" customHeight="false" outlineLevel="0" collapsed="false">
      <c r="A9" s="11" t="s">
        <v>166</v>
      </c>
      <c r="B9" s="20" t="n">
        <f aca="false">SUMIF(Monthly!$C$5:$AL$5,B$3,Monthly!$C$34:$AL$34)</f>
        <v>-166100</v>
      </c>
      <c r="C9" s="20" t="n">
        <f aca="false">SUMIF(Monthly!$C$5:$AL$5,C$3,Monthly!$C$34:$AL$34)</f>
        <v>-171083</v>
      </c>
      <c r="D9" s="20" t="n">
        <f aca="false">SUMIF(Monthly!$C$5:$AL$5,D$3,Monthly!$C$34:$AL$34)</f>
        <v>-176215.49</v>
      </c>
    </row>
    <row r="10" customFormat="false" ht="15" hidden="false" customHeight="false" outlineLevel="0" collapsed="false">
      <c r="A10" s="11" t="s">
        <v>167</v>
      </c>
      <c r="B10" s="20" t="n">
        <f aca="false">SUMIF(Monthly!$C$5:$AL$5,B$3,Monthly!$C$35:$AL$35)</f>
        <v>-48000</v>
      </c>
      <c r="C10" s="20" t="n">
        <f aca="false">SUMIF(Monthly!$C$5:$AL$5,C$3,Monthly!$C$35:$AL$35)</f>
        <v>-50400</v>
      </c>
      <c r="D10" s="20" t="n">
        <f aca="false">SUMIF(Monthly!$C$5:$AL$5,D$3,Monthly!$C$35:$AL$35)</f>
        <v>-52920</v>
      </c>
    </row>
    <row r="11" customFormat="false" ht="15" hidden="false" customHeight="false" outlineLevel="0" collapsed="false">
      <c r="A11" s="11" t="s">
        <v>168</v>
      </c>
      <c r="B11" s="20" t="n">
        <f aca="false">SUMIF(Monthly!$C$5:$AL$5,B$3,Monthly!$C$36:$AL$36)</f>
        <v>-144000</v>
      </c>
      <c r="C11" s="20" t="n">
        <f aca="false">SUMIF(Monthly!$C$5:$AL$5,C$3,Monthly!$C$36:$AL$36)</f>
        <v>-144000</v>
      </c>
      <c r="D11" s="20" t="n">
        <f aca="false">SUMIF(Monthly!$C$5:$AL$5,D$3,Monthly!$C$36:$AL$36)</f>
        <v>-144000</v>
      </c>
    </row>
    <row r="12" customFormat="false" ht="15" hidden="false" customHeight="false" outlineLevel="0" collapsed="false">
      <c r="A12" s="11" t="s">
        <v>169</v>
      </c>
      <c r="B12" s="20" t="n">
        <f aca="false">SUMIF(Monthly!$C$5:$AL$5,B$3,Monthly!$C$37:$AL$37)</f>
        <v>-26400</v>
      </c>
      <c r="C12" s="20" t="n">
        <f aca="false">SUMIF(Monthly!$C$5:$AL$5,C$3,Monthly!$C$37:$AL$37)</f>
        <v>-26400</v>
      </c>
      <c r="D12" s="20" t="n">
        <f aca="false">SUMIF(Monthly!$C$5:$AL$5,D$3,Monthly!$C$37:$AL$37)</f>
        <v>-26400</v>
      </c>
    </row>
    <row r="13" customFormat="false" ht="15" hidden="false" customHeight="false" outlineLevel="0" collapsed="false">
      <c r="A13" s="11" t="s">
        <v>170</v>
      </c>
      <c r="B13" s="20" t="n">
        <f aca="false">SUMIF(Monthly!$C$5:$AL$5,B$3,Monthly!$C$38:$AL$38)</f>
        <v>-21600</v>
      </c>
      <c r="C13" s="20" t="n">
        <f aca="false">SUMIF(Monthly!$C$5:$AL$5,C$3,Monthly!$C$38:$AL$38)</f>
        <v>-21600</v>
      </c>
      <c r="D13" s="20" t="n">
        <f aca="false">SUMIF(Monthly!$C$5:$AL$5,D$3,Monthly!$C$38:$AL$38)</f>
        <v>-21600</v>
      </c>
    </row>
    <row r="14" customFormat="false" ht="15" hidden="false" customHeight="false" outlineLevel="0" collapsed="false">
      <c r="A14" s="11" t="s">
        <v>171</v>
      </c>
      <c r="B14" s="20" t="n">
        <f aca="false">SUMIF(Monthly!$C$5:$AL$5,B$3,Monthly!$C$39:$AL$39)</f>
        <v>-15723.0183904688</v>
      </c>
      <c r="C14" s="20" t="n">
        <f aca="false">SUMIF(Monthly!$C$5:$AL$5,C$3,Monthly!$C$39:$AL$39)</f>
        <v>-26557.355366072</v>
      </c>
      <c r="D14" s="20" t="n">
        <f aca="false">SUMIF(Monthly!$C$5:$AL$5,D$3,Monthly!$C$39:$AL$39)</f>
        <v>-28905.536016</v>
      </c>
    </row>
    <row r="15" customFormat="false" ht="15" hidden="false" customHeight="false" outlineLevel="0" collapsed="false">
      <c r="A15" s="11" t="s">
        <v>172</v>
      </c>
      <c r="B15" s="20" t="n">
        <f aca="false">SUMIF(Monthly!$C$5:$AL$5,B$3,Monthly!$C$40:$AL$40)</f>
        <v>-24000</v>
      </c>
      <c r="C15" s="20" t="n">
        <f aca="false">SUMIF(Monthly!$C$5:$AL$5,C$3,Monthly!$C$40:$AL$40)</f>
        <v>-24000</v>
      </c>
      <c r="D15" s="20" t="n">
        <f aca="false">SUMIF(Monthly!$C$5:$AL$5,D$3,Monthly!$C$40:$AL$40)</f>
        <v>-24000</v>
      </c>
    </row>
    <row r="16" customFormat="false" ht="15" hidden="false" customHeight="false" outlineLevel="0" collapsed="false">
      <c r="A16" s="4" t="s">
        <v>173</v>
      </c>
      <c r="B16" s="34" t="n">
        <f aca="false">SUMIF(Monthly!$C$5:$AL$5,B$3,Monthly!$C$41:$AL$41)</f>
        <v>-445823.018390469</v>
      </c>
      <c r="C16" s="34" t="n">
        <f aca="false">SUMIF(Monthly!$C$5:$AL$5,C$3,Monthly!$C$41:$AL$41)</f>
        <v>-464040.355366072</v>
      </c>
      <c r="D16" s="34" t="n">
        <f aca="false">SUMIF(Monthly!$C$5:$AL$5,D$3,Monthly!$C$41:$AL$41)</f>
        <v>-474041.026016</v>
      </c>
    </row>
    <row r="17" customFormat="false" ht="15" hidden="false" customHeight="false" outlineLevel="0" collapsed="false">
      <c r="A17" s="4" t="s">
        <v>9</v>
      </c>
      <c r="B17" s="34" t="n">
        <f aca="false">SUMIF(Monthly!$C$5:$AL$5,B$3,Monthly!$C$42:$AL$42)</f>
        <v>-182978.134141062</v>
      </c>
      <c r="C17" s="34" t="n">
        <f aca="false">SUMIF(Monthly!$C$5:$AL$5,C$3,Monthly!$C$42:$AL$42)</f>
        <v>40239.7675238735</v>
      </c>
      <c r="D17" s="34" t="n">
        <f aca="false">SUMIF(Monthly!$C$5:$AL$5,D$3,Monthly!$C$42:$AL$42)</f>
        <v>79977.9283840001</v>
      </c>
    </row>
    <row r="18" customFormat="false" ht="15" hidden="false" customHeight="false" outlineLevel="0" collapsed="false">
      <c r="A18" s="11" t="s">
        <v>10</v>
      </c>
      <c r="B18" s="19" t="n">
        <f aca="false">IF(B5=0,0,B17/B5)</f>
        <v>-0.465503835451804</v>
      </c>
      <c r="C18" s="19" t="n">
        <f aca="false">IF(C5=0,0,C17/C5)</f>
        <v>0.0606080943967504</v>
      </c>
      <c r="D18" s="19" t="n">
        <f aca="false">IF(D5=0,0,D17/D5)</f>
        <v>0.110674894026847</v>
      </c>
    </row>
    <row r="19" customFormat="false" ht="15" hidden="false" customHeight="false" outlineLevel="0" collapsed="false">
      <c r="A19" s="11" t="s">
        <v>184</v>
      </c>
      <c r="B19" s="20" t="n">
        <f aca="false">SUMIF(Monthly!$C$5:$AL$5,B$3,Monthly!$C$56:$AL$56)</f>
        <v>-35714.2857142857</v>
      </c>
      <c r="C19" s="20" t="n">
        <f aca="false">SUMIF(Monthly!$C$5:$AL$5,C$3,Monthly!$C$56:$AL$56)</f>
        <v>-35714.2857142857</v>
      </c>
      <c r="D19" s="20" t="n">
        <f aca="false">SUMIF(Monthly!$C$5:$AL$5,D$3,Monthly!$C$56:$AL$56)</f>
        <v>-35714.2857142857</v>
      </c>
    </row>
    <row r="20" customFormat="false" ht="15" hidden="false" customHeight="false" outlineLevel="0" collapsed="false">
      <c r="A20" s="4" t="s">
        <v>175</v>
      </c>
      <c r="B20" s="15" t="n">
        <f aca="false">SUMIF(Monthly!$C$5:$AL$5,B$3,Monthly!$C$45:$AL$45)</f>
        <v>-218692.419855347</v>
      </c>
      <c r="C20" s="15" t="n">
        <f aca="false">SUMIF(Monthly!$C$5:$AL$5,C$3,Monthly!$C$45:$AL$45)</f>
        <v>4525.48180958777</v>
      </c>
      <c r="D20" s="15" t="n">
        <f aca="false">SUMIF(Monthly!$C$5:$AL$5,D$3,Monthly!$C$45:$AL$45)</f>
        <v>44263.6426697144</v>
      </c>
    </row>
    <row r="21" customFormat="false" ht="15" hidden="false" customHeight="false" outlineLevel="0" collapsed="false">
      <c r="A21" s="11" t="s">
        <v>217</v>
      </c>
      <c r="B21" s="20" t="n">
        <f aca="false">SUMIF(Monthly!$C$5:$AL$5,B$3,Monthly!$C$46:$AL$46)</f>
        <v>-11279.7619047619</v>
      </c>
      <c r="C21" s="20" t="n">
        <f aca="false">SUMIF(Monthly!$C$5:$AL$5,C$3,Monthly!$C$46:$AL$46)</f>
        <v>-9571.42857142857</v>
      </c>
      <c r="D21" s="20" t="n">
        <f aca="false">SUMIF(Monthly!$C$5:$AL$5,D$3,Monthly!$C$46:$AL$46)</f>
        <v>-7857.14285714285</v>
      </c>
    </row>
    <row r="22" customFormat="false" ht="15" hidden="false" customHeight="false" outlineLevel="0" collapsed="false">
      <c r="A22" s="11" t="s">
        <v>177</v>
      </c>
      <c r="B22" s="36" t="n">
        <f aca="false">SUMIF(Monthly!$C$5:$AL$5,B$3,Monthly!$C$47:$AL$47)</f>
        <v>-229972.181760109</v>
      </c>
      <c r="C22" s="36" t="n">
        <f aca="false">SUMIF(Monthly!$C$5:$AL$5,C$3,Monthly!$C$47:$AL$47)</f>
        <v>-5045.9467618408</v>
      </c>
      <c r="D22" s="36" t="n">
        <f aca="false">SUMIF(Monthly!$C$5:$AL$5,D$3,Monthly!$C$47:$AL$47)</f>
        <v>36406.4998125715</v>
      </c>
    </row>
    <row r="23" customFormat="false" ht="15" hidden="false" customHeight="false" outlineLevel="0" collapsed="false">
      <c r="A23" s="11" t="s">
        <v>180</v>
      </c>
      <c r="B23" s="20" t="n">
        <f aca="false">SUMIF(Monthly!$C$5:$AL$5,B$3,Monthly!$C$50:$AL$50)</f>
        <v>0</v>
      </c>
      <c r="C23" s="20" t="n">
        <f aca="false">SUMIF(Monthly!$C$5:$AL$5,C$3,Monthly!$C$50:$AL$50)</f>
        <v>0</v>
      </c>
      <c r="D23" s="20" t="n">
        <f aca="false">SUMIF(Monthly!$C$5:$AL$5,D$3,Monthly!$C$50:$AL$50)</f>
        <v>0</v>
      </c>
    </row>
    <row r="24" customFormat="false" ht="15" hidden="false" customHeight="false" outlineLevel="0" collapsed="false">
      <c r="A24" s="4" t="s">
        <v>11</v>
      </c>
      <c r="B24" s="34" t="n">
        <f aca="false">SUMIF(Monthly!$C$5:$AL$5,B$3,Monthly!$C$51:$AL$51)</f>
        <v>-229972.181760109</v>
      </c>
      <c r="C24" s="34" t="n">
        <f aca="false">SUMIF(Monthly!$C$5:$AL$5,C$3,Monthly!$C$51:$AL$51)</f>
        <v>-5045.9467618408</v>
      </c>
      <c r="D24" s="34" t="n">
        <f aca="false">SUMIF(Monthly!$C$5:$AL$5,D$3,Monthly!$C$51:$AL$51)</f>
        <v>36406.4998125715</v>
      </c>
    </row>
    <row r="25" customFormat="false" ht="15" hidden="false" customHeight="false" outlineLevel="0" collapsed="false">
      <c r="A25" s="11" t="s">
        <v>218</v>
      </c>
      <c r="B25" s="19" t="n">
        <f aca="false">IF(B5=0,0,B24/B5)</f>
        <v>-0.585058609101463</v>
      </c>
      <c r="C25" s="19" t="n">
        <f aca="false">IF(C5=0,0,C24/C5)</f>
        <v>-0.00760007416745596</v>
      </c>
      <c r="D25" s="19" t="n">
        <f aca="false">IF(D5=0,0,D24/D5)</f>
        <v>0.0503799684495309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219</v>
      </c>
      <c r="B1" s="2"/>
      <c r="C1" s="2"/>
      <c r="D1" s="2"/>
    </row>
    <row r="2" customFormat="false" ht="15" hidden="false" customHeight="false" outlineLevel="0" collapsed="false">
      <c r="A2" s="3" t="s">
        <v>216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20" t="n">
        <f aca="false">SUMIF(Monthly!$C$5:$AL$5,B$3,Monthly!$C$51:$AL$51)</f>
        <v>-229972.181760109</v>
      </c>
      <c r="C5" s="20" t="n">
        <f aca="false">SUMIF(Monthly!$C$5:$AL$5,C$3,Monthly!$C$51:$AL$51)</f>
        <v>-5045.9467618408</v>
      </c>
      <c r="D5" s="20" t="n">
        <f aca="false">SUMIF(Monthly!$C$5:$AL$5,D$3,Monthly!$C$51:$AL$51)</f>
        <v>36406.4998125715</v>
      </c>
    </row>
    <row r="6" customFormat="false" ht="15" hidden="false" customHeight="false" outlineLevel="0" collapsed="false">
      <c r="A6" s="11" t="s">
        <v>220</v>
      </c>
      <c r="B6" s="20" t="n">
        <f aca="false">-SUMIF(Monthly!$C$5:$AL$5,B$3,Monthly!$C$56:$AL$56)</f>
        <v>35714.2857142857</v>
      </c>
      <c r="C6" s="20" t="n">
        <f aca="false">-SUMIF(Monthly!$C$5:$AL$5,C$3,Monthly!$C$56:$AL$56)</f>
        <v>35714.2857142857</v>
      </c>
      <c r="D6" s="20" t="n">
        <f aca="false">-SUMIF(Monthly!$C$5:$AL$5,D$3,Monthly!$C$56:$AL$56)</f>
        <v>35714.2857142857</v>
      </c>
    </row>
    <row r="7" customFormat="false" ht="15" hidden="false" customHeight="false" outlineLevel="0" collapsed="false">
      <c r="A7" s="11" t="s">
        <v>195</v>
      </c>
      <c r="B7" s="20" t="n">
        <f aca="false">SUMIF(Monthly!$C$5:$AL$5,B$3,Monthly!$C$70:$AL$70)</f>
        <v>0</v>
      </c>
      <c r="C7" s="20" t="n">
        <f aca="false">SUMIF(Monthly!$C$5:$AL$5,C$3,Monthly!$C$70:$AL$70)</f>
        <v>0</v>
      </c>
      <c r="D7" s="20" t="n">
        <f aca="false">SUMIF(Monthly!$C$5:$AL$5,D$3,Monthly!$C$70:$AL$70)</f>
        <v>0</v>
      </c>
    </row>
    <row r="8" customFormat="false" ht="15" hidden="false" customHeight="false" outlineLevel="0" collapsed="false">
      <c r="A8" s="11" t="s">
        <v>196</v>
      </c>
      <c r="B8" s="20" t="n">
        <f aca="false">SUMIF(Monthly!$C$5:$AL$5,B$3,Monthly!$C$71:$AL$71)</f>
        <v>-4007.63669122741</v>
      </c>
      <c r="C8" s="20" t="n">
        <f aca="false">SUMIF(Monthly!$C$5:$AL$5,C$3,Monthly!$C$71:$AL$71)</f>
        <v>-539.81330877259</v>
      </c>
      <c r="D8" s="20" t="n">
        <f aca="false">SUMIF(Monthly!$C$5:$AL$5,D$3,Monthly!$C$71:$AL$71)</f>
        <v>-136.423500000001</v>
      </c>
    </row>
    <row r="9" customFormat="false" ht="15" hidden="false" customHeight="false" outlineLevel="0" collapsed="false">
      <c r="A9" s="11" t="s">
        <v>197</v>
      </c>
      <c r="B9" s="20" t="n">
        <f aca="false">SUMIF(Monthly!$C$5:$AL$5,B$3,Monthly!$C$72:$AL$72)</f>
        <v>8015.27338245482</v>
      </c>
      <c r="C9" s="20" t="n">
        <f aca="false">SUMIF(Monthly!$C$5:$AL$5,C$3,Monthly!$C$72:$AL$72)</f>
        <v>1079.62661754518</v>
      </c>
      <c r="D9" s="20" t="n">
        <f aca="false">SUMIF(Monthly!$C$5:$AL$5,D$3,Monthly!$C$72:$AL$72)</f>
        <v>272.847000000002</v>
      </c>
    </row>
    <row r="10" customFormat="false" ht="15" hidden="false" customHeight="false" outlineLevel="0" collapsed="false">
      <c r="A10" s="4" t="s">
        <v>199</v>
      </c>
      <c r="B10" s="34" t="n">
        <f aca="false">SUMIF(Monthly!$C$5:$AL$5,B$3,Monthly!$C$75:$AL$75)</f>
        <v>-190250.259354596</v>
      </c>
      <c r="C10" s="34" t="n">
        <f aca="false">SUMIF(Monthly!$C$5:$AL$5,C$3,Monthly!$C$75:$AL$75)</f>
        <v>31208.1522612175</v>
      </c>
      <c r="D10" s="34" t="n">
        <f aca="false">SUMIF(Monthly!$C$5:$AL$5,D$3,Monthly!$C$75:$AL$75)</f>
        <v>72257.2090268572</v>
      </c>
    </row>
    <row r="11" customFormat="false" ht="15" hidden="false" customHeight="false" outlineLevel="0" collapsed="false">
      <c r="A11" s="11" t="s">
        <v>221</v>
      </c>
      <c r="B11" s="20" t="n">
        <f aca="false">SUMIF(Monthly!$C$5:$AL$5,B$3,Monthly!$C$76:$AL$76)</f>
        <v>-250000</v>
      </c>
      <c r="C11" s="20" t="n">
        <f aca="false">SUMIF(Monthly!$C$5:$AL$5,C$3,Monthly!$C$76:$AL$76)</f>
        <v>0</v>
      </c>
      <c r="D11" s="20" t="n">
        <f aca="false">SUMIF(Monthly!$C$5:$AL$5,D$3,Monthly!$C$76:$AL$76)</f>
        <v>0</v>
      </c>
    </row>
    <row r="12" customFormat="false" ht="15" hidden="false" customHeight="false" outlineLevel="0" collapsed="false">
      <c r="A12" s="11" t="s">
        <v>201</v>
      </c>
      <c r="B12" s="20" t="n">
        <f aca="false">SUMIF(Monthly!$C$5:$AL$5,B$3,Monthly!$C$77:$AL$77)</f>
        <v>330000</v>
      </c>
      <c r="C12" s="20" t="n">
        <f aca="false">SUMIF(Monthly!$C$5:$AL$5,C$3,Monthly!$C$77:$AL$77)</f>
        <v>0</v>
      </c>
      <c r="D12" s="20" t="n">
        <f aca="false">SUMIF(Monthly!$C$5:$AL$5,D$3,Monthly!$C$77:$AL$77)</f>
        <v>0</v>
      </c>
    </row>
    <row r="13" customFormat="false" ht="15" hidden="false" customHeight="false" outlineLevel="0" collapsed="false">
      <c r="A13" s="11" t="s">
        <v>189</v>
      </c>
      <c r="B13" s="20" t="n">
        <f aca="false">SUMIF(Monthly!$C$5:$AL$5,B$3,Monthly!$C$62:$AL$62)</f>
        <v>150000</v>
      </c>
      <c r="C13" s="20" t="n">
        <f aca="false">SUMIF(Monthly!$C$5:$AL$5,C$3,Monthly!$C$62:$AL$62)</f>
        <v>0</v>
      </c>
      <c r="D13" s="20" t="n">
        <f aca="false">SUMIF(Monthly!$C$5:$AL$5,D$3,Monthly!$C$62:$AL$62)</f>
        <v>0</v>
      </c>
    </row>
    <row r="14" customFormat="false" ht="15" hidden="false" customHeight="false" outlineLevel="0" collapsed="false">
      <c r="A14" s="11" t="s">
        <v>190</v>
      </c>
      <c r="B14" s="20" t="n">
        <f aca="false">SUMIF(Monthly!$C$5:$AL$5,B$3,Monthly!$C$63:$AL$63)</f>
        <v>-19642.8571428571</v>
      </c>
      <c r="C14" s="20" t="n">
        <f aca="false">SUMIF(Monthly!$C$5:$AL$5,C$3,Monthly!$C$63:$AL$63)</f>
        <v>-21428.5714285714</v>
      </c>
      <c r="D14" s="20" t="n">
        <f aca="false">SUMIF(Monthly!$C$5:$AL$5,D$3,Monthly!$C$63:$AL$63)</f>
        <v>-21428.5714285714</v>
      </c>
    </row>
    <row r="15" customFormat="false" ht="15" hidden="false" customHeight="false" outlineLevel="0" collapsed="false">
      <c r="A15" s="4" t="s">
        <v>202</v>
      </c>
      <c r="B15" s="34" t="n">
        <f aca="false">SUMIF(Monthly!$C$5:$AL$5,B$3,Monthly!$C$78:$AL$78)</f>
        <v>460357.142857143</v>
      </c>
      <c r="C15" s="34" t="n">
        <f aca="false">SUMIF(Monthly!$C$5:$AL$5,C$3,Monthly!$C$78:$AL$78)</f>
        <v>-21428.5714285714</v>
      </c>
      <c r="D15" s="34" t="n">
        <f aca="false">SUMIF(Monthly!$C$5:$AL$5,D$3,Monthly!$C$78:$AL$78)</f>
        <v>-21428.5714285714</v>
      </c>
    </row>
    <row r="16" customFormat="false" ht="15" hidden="false" customHeight="false" outlineLevel="0" collapsed="false">
      <c r="A16" s="4" t="s">
        <v>222</v>
      </c>
      <c r="B16" s="15" t="n">
        <f aca="false">SUMIF(Monthly!$C$5:$AL$5,B$3,Monthly!$C$79:$AL$79)</f>
        <v>20106.8835025468</v>
      </c>
      <c r="C16" s="15" t="n">
        <f aca="false">SUMIF(Monthly!$C$5:$AL$5,C$3,Monthly!$C$79:$AL$79)</f>
        <v>9779.58083264608</v>
      </c>
      <c r="D16" s="15" t="n">
        <f aca="false">SUMIF(Monthly!$C$5:$AL$5,D$3,Monthly!$C$79:$AL$79)</f>
        <v>50828.6375982858</v>
      </c>
    </row>
    <row r="17" customFormat="false" ht="15" hidden="false" customHeight="false" outlineLevel="0" collapsed="false">
      <c r="A17" s="11" t="s">
        <v>204</v>
      </c>
      <c r="B17" s="20" t="n">
        <f aca="false">INDEX(Monthly!$C$80:$AL$80,(B$3-1)*12+1)</f>
        <v>0</v>
      </c>
      <c r="C17" s="20" t="n">
        <f aca="false">INDEX(Monthly!$C$80:$AL$80,(C$3-1)*12+1)</f>
        <v>20106.8835025468</v>
      </c>
      <c r="D17" s="20" t="n">
        <f aca="false">INDEX(Monthly!$C$80:$AL$80,(D$3-1)*12+1)</f>
        <v>29886.4643351928</v>
      </c>
    </row>
    <row r="18" customFormat="false" ht="15" hidden="false" customHeight="false" outlineLevel="0" collapsed="false">
      <c r="A18" s="4" t="s">
        <v>205</v>
      </c>
      <c r="B18" s="34" t="n">
        <f aca="false">INDEX(Monthly!$C$81:$AL$81,B$3*12)</f>
        <v>20106.8835025468</v>
      </c>
      <c r="C18" s="34" t="n">
        <f aca="false">INDEX(Monthly!$C$81:$AL$81,C$3*12)</f>
        <v>29886.4643351928</v>
      </c>
      <c r="D18" s="34" t="n">
        <f aca="false">INDEX(Monthly!$C$81:$AL$81,D$3*12)</f>
        <v>80715.1019334786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223</v>
      </c>
      <c r="B1" s="2"/>
      <c r="C1" s="2"/>
      <c r="D1" s="2"/>
    </row>
    <row r="2" customFormat="false" ht="15" hidden="false" customHeight="false" outlineLevel="0" collapsed="false">
      <c r="A2" s="3" t="s">
        <v>216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224</v>
      </c>
      <c r="B5" s="20" t="n">
        <f aca="false">INDEX(Monthly!$C$81:$AL$81,B$3*12)</f>
        <v>20106.8835025468</v>
      </c>
      <c r="C5" s="20" t="n">
        <f aca="false">INDEX(Monthly!$C$81:$AL$81,C$3*12)</f>
        <v>29886.4643351928</v>
      </c>
      <c r="D5" s="20" t="n">
        <f aca="false">INDEX(Monthly!$C$81:$AL$81,D$3*12)</f>
        <v>80715.1019334786</v>
      </c>
    </row>
    <row r="6" customFormat="false" ht="15" hidden="false" customHeight="false" outlineLevel="0" collapsed="false">
      <c r="A6" s="11" t="s">
        <v>192</v>
      </c>
      <c r="B6" s="20" t="n">
        <f aca="false">INDEX(Monthly!$C$67:$AL$67,B$3*12)</f>
        <v>0</v>
      </c>
      <c r="C6" s="20" t="n">
        <f aca="false">INDEX(Monthly!$C$67:$AL$67,C$3*12)</f>
        <v>0</v>
      </c>
      <c r="D6" s="20" t="n">
        <f aca="false">INDEX(Monthly!$C$67:$AL$67,D$3*12)</f>
        <v>0</v>
      </c>
    </row>
    <row r="7" customFormat="false" ht="15" hidden="false" customHeight="false" outlineLevel="0" collapsed="false">
      <c r="A7" s="11" t="s">
        <v>193</v>
      </c>
      <c r="B7" s="20" t="n">
        <f aca="false">INDEX(Monthly!$C$68:$AL$68,B$3*12)</f>
        <v>4007.63669122741</v>
      </c>
      <c r="C7" s="20" t="n">
        <f aca="false">INDEX(Monthly!$C$68:$AL$68,C$3*12)</f>
        <v>4547.45</v>
      </c>
      <c r="D7" s="20" t="n">
        <f aca="false">INDEX(Monthly!$C$68:$AL$68,D$3*12)</f>
        <v>4683.8735</v>
      </c>
    </row>
    <row r="8" customFormat="false" ht="15" hidden="false" customHeight="false" outlineLevel="0" collapsed="false">
      <c r="A8" s="11" t="s">
        <v>186</v>
      </c>
      <c r="B8" s="20" t="n">
        <f aca="false">INDEX(Monthly!$C$58:$AL$58,B$3*12)</f>
        <v>214285.714285714</v>
      </c>
      <c r="C8" s="20" t="n">
        <f aca="false">INDEX(Monthly!$C$58:$AL$58,C$3*12)</f>
        <v>178571.428571429</v>
      </c>
      <c r="D8" s="20" t="n">
        <f aca="false">INDEX(Monthly!$C$58:$AL$58,D$3*12)</f>
        <v>142857.142857143</v>
      </c>
    </row>
    <row r="9" customFormat="false" ht="15" hidden="false" customHeight="false" outlineLevel="0" collapsed="false">
      <c r="A9" s="4" t="s">
        <v>210</v>
      </c>
      <c r="B9" s="34" t="n">
        <f aca="false">INDEX(Monthly!$C$87:$AL$87,B$3*12)</f>
        <v>238400.234479488</v>
      </c>
      <c r="C9" s="34" t="n">
        <f aca="false">INDEX(Monthly!$C$87:$AL$87,C$3*12)</f>
        <v>213005.342906621</v>
      </c>
      <c r="D9" s="34" t="n">
        <f aca="false">INDEX(Monthly!$C$87:$AL$87,D$3*12)</f>
        <v>228256.118290622</v>
      </c>
    </row>
    <row r="10" customFormat="false" ht="15" hidden="false" customHeight="false" outlineLevel="0" collapsed="false">
      <c r="A10" s="11" t="s">
        <v>194</v>
      </c>
      <c r="B10" s="20" t="n">
        <f aca="false">INDEX(Monthly!$C$69:$AL$69,B$3*12)</f>
        <v>8015.27338245482</v>
      </c>
      <c r="C10" s="20" t="n">
        <f aca="false">INDEX(Monthly!$C$69:$AL$69,C$3*12)</f>
        <v>9094.9</v>
      </c>
      <c r="D10" s="20" t="n">
        <f aca="false">INDEX(Monthly!$C$69:$AL$69,D$3*12)</f>
        <v>9367.747</v>
      </c>
    </row>
    <row r="11" customFormat="false" ht="15" hidden="false" customHeight="false" outlineLevel="0" collapsed="false">
      <c r="A11" s="11" t="s">
        <v>225</v>
      </c>
      <c r="B11" s="20" t="n">
        <f aca="false">INDEX(Monthly!$C$64:$AL$64,B$3*12)</f>
        <v>130357.142857143</v>
      </c>
      <c r="C11" s="20" t="n">
        <f aca="false">INDEX(Monthly!$C$64:$AL$64,C$3*12)</f>
        <v>108928.571428571</v>
      </c>
      <c r="D11" s="20" t="n">
        <f aca="false">INDEX(Monthly!$C$64:$AL$64,D$3*12)</f>
        <v>87499.9999999999</v>
      </c>
    </row>
    <row r="12" customFormat="false" ht="15" hidden="false" customHeight="false" outlineLevel="0" collapsed="false">
      <c r="A12" s="11" t="s">
        <v>211</v>
      </c>
      <c r="B12" s="36" t="n">
        <f aca="false">INDEX(Monthly!$C$88:$AL$88,B$3*12)</f>
        <v>138372.416239598</v>
      </c>
      <c r="C12" s="36" t="n">
        <f aca="false">INDEX(Monthly!$C$88:$AL$88,C$3*12)</f>
        <v>118023.471428571</v>
      </c>
      <c r="D12" s="36" t="n">
        <f aca="false">INDEX(Monthly!$C$88:$AL$88,D$3*12)</f>
        <v>96867.7469999999</v>
      </c>
    </row>
    <row r="13" customFormat="false" ht="15" hidden="false" customHeight="false" outlineLevel="0" collapsed="false">
      <c r="A13" s="11" t="s">
        <v>208</v>
      </c>
      <c r="B13" s="20" t="n">
        <f aca="false">INDEX(Monthly!$C$85:$AL$85,B$3*12)</f>
        <v>330000</v>
      </c>
      <c r="C13" s="20" t="n">
        <f aca="false">INDEX(Monthly!$C$85:$AL$85,C$3*12)</f>
        <v>330000</v>
      </c>
      <c r="D13" s="20" t="n">
        <f aca="false">INDEX(Monthly!$C$85:$AL$85,D$3*12)</f>
        <v>330000</v>
      </c>
    </row>
    <row r="14" customFormat="false" ht="15" hidden="false" customHeight="false" outlineLevel="0" collapsed="false">
      <c r="A14" s="11" t="s">
        <v>209</v>
      </c>
      <c r="B14" s="20" t="n">
        <f aca="false">INDEX(Monthly!$C$86:$AL$86,B$3*12)</f>
        <v>-229972.181760109</v>
      </c>
      <c r="C14" s="20" t="n">
        <f aca="false">INDEX(Monthly!$C$86:$AL$86,C$3*12)</f>
        <v>-235018.12852195</v>
      </c>
      <c r="D14" s="20" t="n">
        <f aca="false">INDEX(Monthly!$C$86:$AL$86,D$3*12)</f>
        <v>-198611.628709379</v>
      </c>
    </row>
    <row r="15" customFormat="false" ht="15" hidden="false" customHeight="false" outlineLevel="0" collapsed="false">
      <c r="A15" s="11" t="s">
        <v>212</v>
      </c>
      <c r="B15" s="36" t="n">
        <f aca="false">INDEX(Monthly!$C$89:$AL$89,B$3*12)</f>
        <v>100027.818239891</v>
      </c>
      <c r="C15" s="36" t="n">
        <f aca="false">INDEX(Monthly!$C$89:$AL$89,C$3*12)</f>
        <v>94981.87147805</v>
      </c>
      <c r="D15" s="36" t="n">
        <f aca="false">INDEX(Monthly!$C$89:$AL$89,D$3*12)</f>
        <v>131388.371290621</v>
      </c>
    </row>
    <row r="16" customFormat="false" ht="15" hidden="false" customHeight="false" outlineLevel="0" collapsed="false">
      <c r="A16" s="4" t="s">
        <v>213</v>
      </c>
      <c r="B16" s="34" t="n">
        <f aca="false">INDEX(Monthly!$C$90:$AL$90,B$3*12)</f>
        <v>238400.234479488</v>
      </c>
      <c r="C16" s="34" t="n">
        <f aca="false">INDEX(Monthly!$C$90:$AL$90,C$3*12)</f>
        <v>213005.342906621</v>
      </c>
      <c r="D16" s="34" t="n">
        <f aca="false">INDEX(Monthly!$C$90:$AL$90,D$3*12)</f>
        <v>228256.118290621</v>
      </c>
    </row>
    <row r="17" customFormat="false" ht="15" hidden="false" customHeight="false" outlineLevel="0" collapsed="false">
      <c r="A17" s="11" t="s">
        <v>226</v>
      </c>
      <c r="B17" s="20" t="n">
        <f aca="false">INDEX(Monthly!$C$91:$AL$91,B$3*12)</f>
        <v>0</v>
      </c>
      <c r="C17" s="20" t="n">
        <f aca="false">INDEX(Monthly!$C$91:$AL$91,C$3*12)</f>
        <v>0</v>
      </c>
      <c r="D17" s="20" t="n">
        <f aca="false">INDEX(Monthly!$C$91:$AL$91,D$3*12)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227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112</v>
      </c>
    </row>
    <row r="3" customFormat="false" ht="15" hidden="false" customHeight="false" outlineLevel="0" collapsed="false">
      <c r="A3" s="4" t="s">
        <v>113</v>
      </c>
      <c r="C3" s="9" t="s">
        <v>114</v>
      </c>
      <c r="D3" s="9" t="s">
        <v>115</v>
      </c>
      <c r="E3" s="9" t="s">
        <v>116</v>
      </c>
      <c r="F3" s="9" t="s">
        <v>117</v>
      </c>
      <c r="G3" s="9" t="s">
        <v>118</v>
      </c>
      <c r="H3" s="9" t="s">
        <v>119</v>
      </c>
      <c r="I3" s="9" t="s">
        <v>120</v>
      </c>
      <c r="J3" s="9" t="s">
        <v>121</v>
      </c>
      <c r="K3" s="9" t="s">
        <v>122</v>
      </c>
      <c r="L3" s="9" t="s">
        <v>123</v>
      </c>
      <c r="M3" s="9" t="s">
        <v>124</v>
      </c>
      <c r="N3" s="9" t="s">
        <v>125</v>
      </c>
      <c r="O3" s="9" t="s">
        <v>126</v>
      </c>
      <c r="P3" s="9" t="s">
        <v>127</v>
      </c>
      <c r="Q3" s="9" t="s">
        <v>128</v>
      </c>
      <c r="R3" s="9" t="s">
        <v>129</v>
      </c>
      <c r="S3" s="9" t="s">
        <v>130</v>
      </c>
      <c r="T3" s="9" t="s">
        <v>131</v>
      </c>
      <c r="U3" s="9" t="s">
        <v>132</v>
      </c>
      <c r="V3" s="9" t="s">
        <v>133</v>
      </c>
      <c r="W3" s="9" t="s">
        <v>134</v>
      </c>
      <c r="X3" s="9" t="s">
        <v>135</v>
      </c>
      <c r="Y3" s="9" t="s">
        <v>136</v>
      </c>
      <c r="Z3" s="9" t="s">
        <v>137</v>
      </c>
      <c r="AA3" s="9" t="s">
        <v>138</v>
      </c>
      <c r="AB3" s="9" t="s">
        <v>139</v>
      </c>
      <c r="AC3" s="9" t="s">
        <v>140</v>
      </c>
      <c r="AD3" s="9" t="s">
        <v>141</v>
      </c>
      <c r="AE3" s="9" t="s">
        <v>142</v>
      </c>
      <c r="AF3" s="9" t="s">
        <v>143</v>
      </c>
      <c r="AG3" s="9" t="s">
        <v>144</v>
      </c>
      <c r="AH3" s="9" t="s">
        <v>145</v>
      </c>
      <c r="AI3" s="9" t="s">
        <v>146</v>
      </c>
      <c r="AJ3" s="9" t="s">
        <v>147</v>
      </c>
      <c r="AK3" s="9" t="s">
        <v>148</v>
      </c>
      <c r="AL3" s="9" t="s">
        <v>149</v>
      </c>
    </row>
    <row r="4" customFormat="false" ht="15" hidden="false" customHeight="false" outlineLevel="0" collapsed="false">
      <c r="A4" s="17" t="s">
        <v>150</v>
      </c>
      <c r="C4" s="32" t="n">
        <v>1</v>
      </c>
      <c r="D4" s="32" t="n">
        <v>2</v>
      </c>
      <c r="E4" s="32" t="n">
        <v>3</v>
      </c>
      <c r="F4" s="32" t="n">
        <v>4</v>
      </c>
      <c r="G4" s="32" t="n">
        <v>5</v>
      </c>
      <c r="H4" s="32" t="n">
        <v>6</v>
      </c>
      <c r="I4" s="32" t="n">
        <v>7</v>
      </c>
      <c r="J4" s="32" t="n">
        <v>8</v>
      </c>
      <c r="K4" s="32" t="n">
        <v>9</v>
      </c>
      <c r="L4" s="32" t="n">
        <v>10</v>
      </c>
      <c r="M4" s="32" t="n">
        <v>11</v>
      </c>
      <c r="N4" s="32" t="n">
        <v>12</v>
      </c>
      <c r="O4" s="32" t="n">
        <v>13</v>
      </c>
      <c r="P4" s="32" t="n">
        <v>14</v>
      </c>
      <c r="Q4" s="32" t="n">
        <v>15</v>
      </c>
      <c r="R4" s="32" t="n">
        <v>16</v>
      </c>
      <c r="S4" s="32" t="n">
        <v>17</v>
      </c>
      <c r="T4" s="32" t="n">
        <v>18</v>
      </c>
      <c r="U4" s="32" t="n">
        <v>19</v>
      </c>
      <c r="V4" s="32" t="n">
        <v>20</v>
      </c>
      <c r="W4" s="32" t="n">
        <v>21</v>
      </c>
      <c r="X4" s="32" t="n">
        <v>22</v>
      </c>
      <c r="Y4" s="32" t="n">
        <v>23</v>
      </c>
      <c r="Z4" s="32" t="n">
        <v>24</v>
      </c>
      <c r="AA4" s="32" t="n">
        <v>25</v>
      </c>
      <c r="AB4" s="32" t="n">
        <v>26</v>
      </c>
      <c r="AC4" s="32" t="n">
        <v>27</v>
      </c>
      <c r="AD4" s="32" t="n">
        <v>28</v>
      </c>
      <c r="AE4" s="32" t="n">
        <v>29</v>
      </c>
      <c r="AF4" s="32" t="n">
        <v>30</v>
      </c>
      <c r="AG4" s="32" t="n">
        <v>31</v>
      </c>
      <c r="AH4" s="32" t="n">
        <v>32</v>
      </c>
      <c r="AI4" s="32" t="n">
        <v>33</v>
      </c>
      <c r="AJ4" s="32" t="n">
        <v>34</v>
      </c>
      <c r="AK4" s="32" t="n">
        <v>35</v>
      </c>
      <c r="AL4" s="32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228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229</v>
      </c>
      <c r="C8" s="13" t="n">
        <f aca="false">Inputs!$E$42*(1+Inputs!$E$44)^(C$5-1)*MAX(0,MIN(1,C$4*1-Inputs!$E$45+1))/1</f>
        <v>1</v>
      </c>
      <c r="D8" s="13" t="n">
        <f aca="false">Inputs!$E$42*(1+Inputs!$E$44)^(D$5-1)*MAX(0,MIN(1,D$4*1-Inputs!$E$45+1))/1</f>
        <v>1</v>
      </c>
      <c r="E8" s="13" t="n">
        <f aca="false">Inputs!$E$42*(1+Inputs!$E$44)^(E$5-1)*MAX(0,MIN(1,E$4*1-Inputs!$E$45+1))/1</f>
        <v>1</v>
      </c>
      <c r="F8" s="13" t="n">
        <f aca="false">Inputs!$E$42*(1+Inputs!$E$44)^(F$5-1)*MAX(0,MIN(1,F$4*1-Inputs!$E$45+1))/1</f>
        <v>1</v>
      </c>
      <c r="G8" s="13" t="n">
        <f aca="false">Inputs!$E$42*(1+Inputs!$E$44)^(G$5-1)*MAX(0,MIN(1,G$4*1-Inputs!$E$45+1))/1</f>
        <v>1</v>
      </c>
      <c r="H8" s="13" t="n">
        <f aca="false">Inputs!$E$42*(1+Inputs!$E$44)^(H$5-1)*MAX(0,MIN(1,H$4*1-Inputs!$E$45+1))/1</f>
        <v>1</v>
      </c>
      <c r="I8" s="13" t="n">
        <f aca="false">Inputs!$E$42*(1+Inputs!$E$44)^(I$5-1)*MAX(0,MIN(1,I$4*1-Inputs!$E$45+1))/1</f>
        <v>1</v>
      </c>
      <c r="J8" s="13" t="n">
        <f aca="false">Inputs!$E$42*(1+Inputs!$E$44)^(J$5-1)*MAX(0,MIN(1,J$4*1-Inputs!$E$45+1))/1</f>
        <v>1</v>
      </c>
      <c r="K8" s="13" t="n">
        <f aca="false">Inputs!$E$42*(1+Inputs!$E$44)^(K$5-1)*MAX(0,MIN(1,K$4*1-Inputs!$E$45+1))/1</f>
        <v>1</v>
      </c>
      <c r="L8" s="13" t="n">
        <f aca="false">Inputs!$E$42*(1+Inputs!$E$44)^(L$5-1)*MAX(0,MIN(1,L$4*1-Inputs!$E$45+1))/1</f>
        <v>1</v>
      </c>
      <c r="M8" s="13" t="n">
        <f aca="false">Inputs!$E$42*(1+Inputs!$E$44)^(M$5-1)*MAX(0,MIN(1,M$4*1-Inputs!$E$45+1))/1</f>
        <v>1</v>
      </c>
      <c r="N8" s="13" t="n">
        <f aca="false">Inputs!$E$42*(1+Inputs!$E$44)^(N$5-1)*MAX(0,MIN(1,N$4*1-Inputs!$E$45+1))/1</f>
        <v>1</v>
      </c>
      <c r="O8" s="13" t="n">
        <f aca="false">Inputs!$E$42*(1+Inputs!$E$44)^(O$5-1)*MAX(0,MIN(1,O$4*1-Inputs!$E$45+1))/1</f>
        <v>1</v>
      </c>
      <c r="P8" s="13" t="n">
        <f aca="false">Inputs!$E$42*(1+Inputs!$E$44)^(P$5-1)*MAX(0,MIN(1,P$4*1-Inputs!$E$45+1))/1</f>
        <v>1</v>
      </c>
      <c r="Q8" s="13" t="n">
        <f aca="false">Inputs!$E$42*(1+Inputs!$E$44)^(Q$5-1)*MAX(0,MIN(1,Q$4*1-Inputs!$E$45+1))/1</f>
        <v>1</v>
      </c>
      <c r="R8" s="13" t="n">
        <f aca="false">Inputs!$E$42*(1+Inputs!$E$44)^(R$5-1)*MAX(0,MIN(1,R$4*1-Inputs!$E$45+1))/1</f>
        <v>1</v>
      </c>
      <c r="S8" s="13" t="n">
        <f aca="false">Inputs!$E$42*(1+Inputs!$E$44)^(S$5-1)*MAX(0,MIN(1,S$4*1-Inputs!$E$45+1))/1</f>
        <v>1</v>
      </c>
      <c r="T8" s="13" t="n">
        <f aca="false">Inputs!$E$42*(1+Inputs!$E$44)^(T$5-1)*MAX(0,MIN(1,T$4*1-Inputs!$E$45+1))/1</f>
        <v>1</v>
      </c>
      <c r="U8" s="13" t="n">
        <f aca="false">Inputs!$E$42*(1+Inputs!$E$44)^(U$5-1)*MAX(0,MIN(1,U$4*1-Inputs!$E$45+1))/1</f>
        <v>1</v>
      </c>
      <c r="V8" s="13" t="n">
        <f aca="false">Inputs!$E$42*(1+Inputs!$E$44)^(V$5-1)*MAX(0,MIN(1,V$4*1-Inputs!$E$45+1))/1</f>
        <v>1</v>
      </c>
      <c r="W8" s="13" t="n">
        <f aca="false">Inputs!$E$42*(1+Inputs!$E$44)^(W$5-1)*MAX(0,MIN(1,W$4*1-Inputs!$E$45+1))/1</f>
        <v>1</v>
      </c>
      <c r="X8" s="13" t="n">
        <f aca="false">Inputs!$E$42*(1+Inputs!$E$44)^(X$5-1)*MAX(0,MIN(1,X$4*1-Inputs!$E$45+1))/1</f>
        <v>1</v>
      </c>
      <c r="Y8" s="13" t="n">
        <f aca="false">Inputs!$E$42*(1+Inputs!$E$44)^(Y$5-1)*MAX(0,MIN(1,Y$4*1-Inputs!$E$45+1))/1</f>
        <v>1</v>
      </c>
      <c r="Z8" s="13" t="n">
        <f aca="false">Inputs!$E$42*(1+Inputs!$E$44)^(Z$5-1)*MAX(0,MIN(1,Z$4*1-Inputs!$E$45+1))/1</f>
        <v>1</v>
      </c>
      <c r="AA8" s="13" t="n">
        <f aca="false">Inputs!$E$42*(1+Inputs!$E$44)^(AA$5-1)*MAX(0,MIN(1,AA$4*1-Inputs!$E$45+1))/1</f>
        <v>1</v>
      </c>
      <c r="AB8" s="13" t="n">
        <f aca="false">Inputs!$E$42*(1+Inputs!$E$44)^(AB$5-1)*MAX(0,MIN(1,AB$4*1-Inputs!$E$45+1))/1</f>
        <v>1</v>
      </c>
      <c r="AC8" s="13" t="n">
        <f aca="false">Inputs!$E$42*(1+Inputs!$E$44)^(AC$5-1)*MAX(0,MIN(1,AC$4*1-Inputs!$E$45+1))/1</f>
        <v>1</v>
      </c>
      <c r="AD8" s="13" t="n">
        <f aca="false">Inputs!$E$42*(1+Inputs!$E$44)^(AD$5-1)*MAX(0,MIN(1,AD$4*1-Inputs!$E$45+1))/1</f>
        <v>1</v>
      </c>
      <c r="AE8" s="13" t="n">
        <f aca="false">Inputs!$E$42*(1+Inputs!$E$44)^(AE$5-1)*MAX(0,MIN(1,AE$4*1-Inputs!$E$45+1))/1</f>
        <v>1</v>
      </c>
      <c r="AF8" s="13" t="n">
        <f aca="false">Inputs!$E$42*(1+Inputs!$E$44)^(AF$5-1)*MAX(0,MIN(1,AF$4*1-Inputs!$E$45+1))/1</f>
        <v>1</v>
      </c>
      <c r="AG8" s="13" t="n">
        <f aca="false">Inputs!$E$42*(1+Inputs!$E$44)^(AG$5-1)*MAX(0,MIN(1,AG$4*1-Inputs!$E$45+1))/1</f>
        <v>1</v>
      </c>
      <c r="AH8" s="13" t="n">
        <f aca="false">Inputs!$E$42*(1+Inputs!$E$44)^(AH$5-1)*MAX(0,MIN(1,AH$4*1-Inputs!$E$45+1))/1</f>
        <v>1</v>
      </c>
      <c r="AI8" s="13" t="n">
        <f aca="false">Inputs!$E$42*(1+Inputs!$E$44)^(AI$5-1)*MAX(0,MIN(1,AI$4*1-Inputs!$E$45+1))/1</f>
        <v>1</v>
      </c>
      <c r="AJ8" s="13" t="n">
        <f aca="false">Inputs!$E$42*(1+Inputs!$E$44)^(AJ$5-1)*MAX(0,MIN(1,AJ$4*1-Inputs!$E$45+1))/1</f>
        <v>1</v>
      </c>
      <c r="AK8" s="13" t="n">
        <f aca="false">Inputs!$E$42*(1+Inputs!$E$44)^(AK$5-1)*MAX(0,MIN(1,AK$4*1-Inputs!$E$45+1))/1</f>
        <v>1</v>
      </c>
      <c r="AL8" s="13" t="n">
        <f aca="false">Inputs!$E$42*(1+Inputs!$E$44)^(AL$5-1)*MAX(0,MIN(1,AL$4*1-Inputs!$E$45+1))/1</f>
        <v>1</v>
      </c>
    </row>
    <row r="9" customFormat="false" ht="15" hidden="false" customHeight="false" outlineLevel="0" collapsed="false">
      <c r="A9" s="11" t="s">
        <v>230</v>
      </c>
      <c r="C9" s="13" t="n">
        <f aca="false">Inputs!$E$46*(1+Inputs!$E$48)^(C$5-1)*MAX(0,MIN(1,C$4*1-Inputs!$E$49+1))/1</f>
        <v>3</v>
      </c>
      <c r="D9" s="13" t="n">
        <f aca="false">Inputs!$E$46*(1+Inputs!$E$48)^(D$5-1)*MAX(0,MIN(1,D$4*1-Inputs!$E$49+1))/1</f>
        <v>3</v>
      </c>
      <c r="E9" s="13" t="n">
        <f aca="false">Inputs!$E$46*(1+Inputs!$E$48)^(E$5-1)*MAX(0,MIN(1,E$4*1-Inputs!$E$49+1))/1</f>
        <v>3</v>
      </c>
      <c r="F9" s="13" t="n">
        <f aca="false">Inputs!$E$46*(1+Inputs!$E$48)^(F$5-1)*MAX(0,MIN(1,F$4*1-Inputs!$E$49+1))/1</f>
        <v>3</v>
      </c>
      <c r="G9" s="13" t="n">
        <f aca="false">Inputs!$E$46*(1+Inputs!$E$48)^(G$5-1)*MAX(0,MIN(1,G$4*1-Inputs!$E$49+1))/1</f>
        <v>3</v>
      </c>
      <c r="H9" s="13" t="n">
        <f aca="false">Inputs!$E$46*(1+Inputs!$E$48)^(H$5-1)*MAX(0,MIN(1,H$4*1-Inputs!$E$49+1))/1</f>
        <v>3</v>
      </c>
      <c r="I9" s="13" t="n">
        <f aca="false">Inputs!$E$46*(1+Inputs!$E$48)^(I$5-1)*MAX(0,MIN(1,I$4*1-Inputs!$E$49+1))/1</f>
        <v>3</v>
      </c>
      <c r="J9" s="13" t="n">
        <f aca="false">Inputs!$E$46*(1+Inputs!$E$48)^(J$5-1)*MAX(0,MIN(1,J$4*1-Inputs!$E$49+1))/1</f>
        <v>3</v>
      </c>
      <c r="K9" s="13" t="n">
        <f aca="false">Inputs!$E$46*(1+Inputs!$E$48)^(K$5-1)*MAX(0,MIN(1,K$4*1-Inputs!$E$49+1))/1</f>
        <v>3</v>
      </c>
      <c r="L9" s="13" t="n">
        <f aca="false">Inputs!$E$46*(1+Inputs!$E$48)^(L$5-1)*MAX(0,MIN(1,L$4*1-Inputs!$E$49+1))/1</f>
        <v>3</v>
      </c>
      <c r="M9" s="13" t="n">
        <f aca="false">Inputs!$E$46*(1+Inputs!$E$48)^(M$5-1)*MAX(0,MIN(1,M$4*1-Inputs!$E$49+1))/1</f>
        <v>3</v>
      </c>
      <c r="N9" s="13" t="n">
        <f aca="false">Inputs!$E$46*(1+Inputs!$E$48)^(N$5-1)*MAX(0,MIN(1,N$4*1-Inputs!$E$49+1))/1</f>
        <v>3</v>
      </c>
      <c r="O9" s="13" t="n">
        <f aca="false">Inputs!$E$46*(1+Inputs!$E$48)^(O$5-1)*MAX(0,MIN(1,O$4*1-Inputs!$E$49+1))/1</f>
        <v>3</v>
      </c>
      <c r="P9" s="13" t="n">
        <f aca="false">Inputs!$E$46*(1+Inputs!$E$48)^(P$5-1)*MAX(0,MIN(1,P$4*1-Inputs!$E$49+1))/1</f>
        <v>3</v>
      </c>
      <c r="Q9" s="13" t="n">
        <f aca="false">Inputs!$E$46*(1+Inputs!$E$48)^(Q$5-1)*MAX(0,MIN(1,Q$4*1-Inputs!$E$49+1))/1</f>
        <v>3</v>
      </c>
      <c r="R9" s="13" t="n">
        <f aca="false">Inputs!$E$46*(1+Inputs!$E$48)^(R$5-1)*MAX(0,MIN(1,R$4*1-Inputs!$E$49+1))/1</f>
        <v>3</v>
      </c>
      <c r="S9" s="13" t="n">
        <f aca="false">Inputs!$E$46*(1+Inputs!$E$48)^(S$5-1)*MAX(0,MIN(1,S$4*1-Inputs!$E$49+1))/1</f>
        <v>3</v>
      </c>
      <c r="T9" s="13" t="n">
        <f aca="false">Inputs!$E$46*(1+Inputs!$E$48)^(T$5-1)*MAX(0,MIN(1,T$4*1-Inputs!$E$49+1))/1</f>
        <v>3</v>
      </c>
      <c r="U9" s="13" t="n">
        <f aca="false">Inputs!$E$46*(1+Inputs!$E$48)^(U$5-1)*MAX(0,MIN(1,U$4*1-Inputs!$E$49+1))/1</f>
        <v>3</v>
      </c>
      <c r="V9" s="13" t="n">
        <f aca="false">Inputs!$E$46*(1+Inputs!$E$48)^(V$5-1)*MAX(0,MIN(1,V$4*1-Inputs!$E$49+1))/1</f>
        <v>3</v>
      </c>
      <c r="W9" s="13" t="n">
        <f aca="false">Inputs!$E$46*(1+Inputs!$E$48)^(W$5-1)*MAX(0,MIN(1,W$4*1-Inputs!$E$49+1))/1</f>
        <v>3</v>
      </c>
      <c r="X9" s="13" t="n">
        <f aca="false">Inputs!$E$46*(1+Inputs!$E$48)^(X$5-1)*MAX(0,MIN(1,X$4*1-Inputs!$E$49+1))/1</f>
        <v>3</v>
      </c>
      <c r="Y9" s="13" t="n">
        <f aca="false">Inputs!$E$46*(1+Inputs!$E$48)^(Y$5-1)*MAX(0,MIN(1,Y$4*1-Inputs!$E$49+1))/1</f>
        <v>3</v>
      </c>
      <c r="Z9" s="13" t="n">
        <f aca="false">Inputs!$E$46*(1+Inputs!$E$48)^(Z$5-1)*MAX(0,MIN(1,Z$4*1-Inputs!$E$49+1))/1</f>
        <v>3</v>
      </c>
      <c r="AA9" s="13" t="n">
        <f aca="false">Inputs!$E$46*(1+Inputs!$E$48)^(AA$5-1)*MAX(0,MIN(1,AA$4*1-Inputs!$E$49+1))/1</f>
        <v>3</v>
      </c>
      <c r="AB9" s="13" t="n">
        <f aca="false">Inputs!$E$46*(1+Inputs!$E$48)^(AB$5-1)*MAX(0,MIN(1,AB$4*1-Inputs!$E$49+1))/1</f>
        <v>3</v>
      </c>
      <c r="AC9" s="13" t="n">
        <f aca="false">Inputs!$E$46*(1+Inputs!$E$48)^(AC$5-1)*MAX(0,MIN(1,AC$4*1-Inputs!$E$49+1))/1</f>
        <v>3</v>
      </c>
      <c r="AD9" s="13" t="n">
        <f aca="false">Inputs!$E$46*(1+Inputs!$E$48)^(AD$5-1)*MAX(0,MIN(1,AD$4*1-Inputs!$E$49+1))/1</f>
        <v>3</v>
      </c>
      <c r="AE9" s="13" t="n">
        <f aca="false">Inputs!$E$46*(1+Inputs!$E$48)^(AE$5-1)*MAX(0,MIN(1,AE$4*1-Inputs!$E$49+1))/1</f>
        <v>3</v>
      </c>
      <c r="AF9" s="13" t="n">
        <f aca="false">Inputs!$E$46*(1+Inputs!$E$48)^(AF$5-1)*MAX(0,MIN(1,AF$4*1-Inputs!$E$49+1))/1</f>
        <v>3</v>
      </c>
      <c r="AG9" s="13" t="n">
        <f aca="false">Inputs!$E$46*(1+Inputs!$E$48)^(AG$5-1)*MAX(0,MIN(1,AG$4*1-Inputs!$E$49+1))/1</f>
        <v>3</v>
      </c>
      <c r="AH9" s="13" t="n">
        <f aca="false">Inputs!$E$46*(1+Inputs!$E$48)^(AH$5-1)*MAX(0,MIN(1,AH$4*1-Inputs!$E$49+1))/1</f>
        <v>3</v>
      </c>
      <c r="AI9" s="13" t="n">
        <f aca="false">Inputs!$E$46*(1+Inputs!$E$48)^(AI$5-1)*MAX(0,MIN(1,AI$4*1-Inputs!$E$49+1))/1</f>
        <v>3</v>
      </c>
      <c r="AJ9" s="13" t="n">
        <f aca="false">Inputs!$E$46*(1+Inputs!$E$48)^(AJ$5-1)*MAX(0,MIN(1,AJ$4*1-Inputs!$E$49+1))/1</f>
        <v>3</v>
      </c>
      <c r="AK9" s="13" t="n">
        <f aca="false">Inputs!$E$46*(1+Inputs!$E$48)^(AK$5-1)*MAX(0,MIN(1,AK$4*1-Inputs!$E$49+1))/1</f>
        <v>3</v>
      </c>
      <c r="AL9" s="13" t="n">
        <f aca="false">Inputs!$E$46*(1+Inputs!$E$48)^(AL$5-1)*MAX(0,MIN(1,AL$4*1-Inputs!$E$49+1))/1</f>
        <v>3</v>
      </c>
    </row>
    <row r="10" customFormat="false" ht="15" hidden="false" customHeight="false" outlineLevel="0" collapsed="false">
      <c r="A10" s="4" t="s">
        <v>231</v>
      </c>
      <c r="C10" s="37" t="n">
        <f aca="false">C8+C9</f>
        <v>4</v>
      </c>
      <c r="D10" s="37" t="n">
        <f aca="false">D8+D9</f>
        <v>4</v>
      </c>
      <c r="E10" s="37" t="n">
        <f aca="false">E8+E9</f>
        <v>4</v>
      </c>
      <c r="F10" s="37" t="n">
        <f aca="false">F8+F9</f>
        <v>4</v>
      </c>
      <c r="G10" s="37" t="n">
        <f aca="false">G8+G9</f>
        <v>4</v>
      </c>
      <c r="H10" s="37" t="n">
        <f aca="false">H8+H9</f>
        <v>4</v>
      </c>
      <c r="I10" s="37" t="n">
        <f aca="false">I8+I9</f>
        <v>4</v>
      </c>
      <c r="J10" s="37" t="n">
        <f aca="false">J8+J9</f>
        <v>4</v>
      </c>
      <c r="K10" s="37" t="n">
        <f aca="false">K8+K9</f>
        <v>4</v>
      </c>
      <c r="L10" s="37" t="n">
        <f aca="false">L8+L9</f>
        <v>4</v>
      </c>
      <c r="M10" s="37" t="n">
        <f aca="false">M8+M9</f>
        <v>4</v>
      </c>
      <c r="N10" s="37" t="n">
        <f aca="false">N8+N9</f>
        <v>4</v>
      </c>
      <c r="O10" s="37" t="n">
        <f aca="false">O8+O9</f>
        <v>4</v>
      </c>
      <c r="P10" s="37" t="n">
        <f aca="false">P8+P9</f>
        <v>4</v>
      </c>
      <c r="Q10" s="37" t="n">
        <f aca="false">Q8+Q9</f>
        <v>4</v>
      </c>
      <c r="R10" s="37" t="n">
        <f aca="false">R8+R9</f>
        <v>4</v>
      </c>
      <c r="S10" s="37" t="n">
        <f aca="false">S8+S9</f>
        <v>4</v>
      </c>
      <c r="T10" s="37" t="n">
        <f aca="false">T8+T9</f>
        <v>4</v>
      </c>
      <c r="U10" s="37" t="n">
        <f aca="false">U8+U9</f>
        <v>4</v>
      </c>
      <c r="V10" s="37" t="n">
        <f aca="false">V8+V9</f>
        <v>4</v>
      </c>
      <c r="W10" s="37" t="n">
        <f aca="false">W8+W9</f>
        <v>4</v>
      </c>
      <c r="X10" s="37" t="n">
        <f aca="false">X8+X9</f>
        <v>4</v>
      </c>
      <c r="Y10" s="37" t="n">
        <f aca="false">Y8+Y9</f>
        <v>4</v>
      </c>
      <c r="Z10" s="37" t="n">
        <f aca="false">Z8+Z9</f>
        <v>4</v>
      </c>
      <c r="AA10" s="37" t="n">
        <f aca="false">AA8+AA9</f>
        <v>4</v>
      </c>
      <c r="AB10" s="37" t="n">
        <f aca="false">AB8+AB9</f>
        <v>4</v>
      </c>
      <c r="AC10" s="37" t="n">
        <f aca="false">AC8+AC9</f>
        <v>4</v>
      </c>
      <c r="AD10" s="37" t="n">
        <f aca="false">AD8+AD9</f>
        <v>4</v>
      </c>
      <c r="AE10" s="37" t="n">
        <f aca="false">AE8+AE9</f>
        <v>4</v>
      </c>
      <c r="AF10" s="37" t="n">
        <f aca="false">AF8+AF9</f>
        <v>4</v>
      </c>
      <c r="AG10" s="37" t="n">
        <f aca="false">AG8+AG9</f>
        <v>4</v>
      </c>
      <c r="AH10" s="37" t="n">
        <f aca="false">AH8+AH9</f>
        <v>4</v>
      </c>
      <c r="AI10" s="37" t="n">
        <f aca="false">AI8+AI9</f>
        <v>4</v>
      </c>
      <c r="AJ10" s="37" t="n">
        <f aca="false">AJ8+AJ9</f>
        <v>4</v>
      </c>
      <c r="AK10" s="37" t="n">
        <f aca="false">AK8+AK9</f>
        <v>4</v>
      </c>
      <c r="AL10" s="37" t="n">
        <f aca="false">AL8+AL9</f>
        <v>4</v>
      </c>
    </row>
    <row r="12" customFormat="false" ht="15" hidden="false" customHeight="false" outlineLevel="0" collapsed="false">
      <c r="A12" s="7" t="s">
        <v>232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customFormat="false" ht="15" hidden="false" customHeight="false" outlineLevel="0" collapsed="false">
      <c r="A13" s="11" t="s">
        <v>233</v>
      </c>
      <c r="C13" s="20" t="n">
        <f aca="false">-C8*Inputs!$E$43/12*1*(1+Inputs!$E$50)*(1+Inputs!$E$51)^(C$5-1)</f>
        <v>-5041.66666666667</v>
      </c>
      <c r="D13" s="20" t="n">
        <f aca="false">-D8*Inputs!$E$43/12*1*(1+Inputs!$E$50)*(1+Inputs!$E$51)^(D$5-1)</f>
        <v>-5041.66666666667</v>
      </c>
      <c r="E13" s="20" t="n">
        <f aca="false">-E8*Inputs!$E$43/12*1*(1+Inputs!$E$50)*(1+Inputs!$E$51)^(E$5-1)</f>
        <v>-5041.66666666667</v>
      </c>
      <c r="F13" s="20" t="n">
        <f aca="false">-F8*Inputs!$E$43/12*1*(1+Inputs!$E$50)*(1+Inputs!$E$51)^(F$5-1)</f>
        <v>-5041.66666666667</v>
      </c>
      <c r="G13" s="20" t="n">
        <f aca="false">-G8*Inputs!$E$43/12*1*(1+Inputs!$E$50)*(1+Inputs!$E$51)^(G$5-1)</f>
        <v>-5041.66666666667</v>
      </c>
      <c r="H13" s="20" t="n">
        <f aca="false">-H8*Inputs!$E$43/12*1*(1+Inputs!$E$50)*(1+Inputs!$E$51)^(H$5-1)</f>
        <v>-5041.66666666667</v>
      </c>
      <c r="I13" s="20" t="n">
        <f aca="false">-I8*Inputs!$E$43/12*1*(1+Inputs!$E$50)*(1+Inputs!$E$51)^(I$5-1)</f>
        <v>-5041.66666666667</v>
      </c>
      <c r="J13" s="20" t="n">
        <f aca="false">-J8*Inputs!$E$43/12*1*(1+Inputs!$E$50)*(1+Inputs!$E$51)^(J$5-1)</f>
        <v>-5041.66666666667</v>
      </c>
      <c r="K13" s="20" t="n">
        <f aca="false">-K8*Inputs!$E$43/12*1*(1+Inputs!$E$50)*(1+Inputs!$E$51)^(K$5-1)</f>
        <v>-5041.66666666667</v>
      </c>
      <c r="L13" s="20" t="n">
        <f aca="false">-L8*Inputs!$E$43/12*1*(1+Inputs!$E$50)*(1+Inputs!$E$51)^(L$5-1)</f>
        <v>-5041.66666666667</v>
      </c>
      <c r="M13" s="20" t="n">
        <f aca="false">-M8*Inputs!$E$43/12*1*(1+Inputs!$E$50)*(1+Inputs!$E$51)^(M$5-1)</f>
        <v>-5041.66666666667</v>
      </c>
      <c r="N13" s="20" t="n">
        <f aca="false">-N8*Inputs!$E$43/12*1*(1+Inputs!$E$50)*(1+Inputs!$E$51)^(N$5-1)</f>
        <v>-5041.66666666667</v>
      </c>
      <c r="O13" s="20" t="n">
        <f aca="false">-O8*Inputs!$E$43/12*1*(1+Inputs!$E$50)*(1+Inputs!$E$51)^(O$5-1)</f>
        <v>-5192.91666666667</v>
      </c>
      <c r="P13" s="20" t="n">
        <f aca="false">-P8*Inputs!$E$43/12*1*(1+Inputs!$E$50)*(1+Inputs!$E$51)^(P$5-1)</f>
        <v>-5192.91666666667</v>
      </c>
      <c r="Q13" s="20" t="n">
        <f aca="false">-Q8*Inputs!$E$43/12*1*(1+Inputs!$E$50)*(1+Inputs!$E$51)^(Q$5-1)</f>
        <v>-5192.91666666667</v>
      </c>
      <c r="R13" s="20" t="n">
        <f aca="false">-R8*Inputs!$E$43/12*1*(1+Inputs!$E$50)*(1+Inputs!$E$51)^(R$5-1)</f>
        <v>-5192.91666666667</v>
      </c>
      <c r="S13" s="20" t="n">
        <f aca="false">-S8*Inputs!$E$43/12*1*(1+Inputs!$E$50)*(1+Inputs!$E$51)^(S$5-1)</f>
        <v>-5192.91666666667</v>
      </c>
      <c r="T13" s="20" t="n">
        <f aca="false">-T8*Inputs!$E$43/12*1*(1+Inputs!$E$50)*(1+Inputs!$E$51)^(T$5-1)</f>
        <v>-5192.91666666667</v>
      </c>
      <c r="U13" s="20" t="n">
        <f aca="false">-U8*Inputs!$E$43/12*1*(1+Inputs!$E$50)*(1+Inputs!$E$51)^(U$5-1)</f>
        <v>-5192.91666666667</v>
      </c>
      <c r="V13" s="20" t="n">
        <f aca="false">-V8*Inputs!$E$43/12*1*(1+Inputs!$E$50)*(1+Inputs!$E$51)^(V$5-1)</f>
        <v>-5192.91666666667</v>
      </c>
      <c r="W13" s="20" t="n">
        <f aca="false">-W8*Inputs!$E$43/12*1*(1+Inputs!$E$50)*(1+Inputs!$E$51)^(W$5-1)</f>
        <v>-5192.91666666667</v>
      </c>
      <c r="X13" s="20" t="n">
        <f aca="false">-X8*Inputs!$E$43/12*1*(1+Inputs!$E$50)*(1+Inputs!$E$51)^(X$5-1)</f>
        <v>-5192.91666666667</v>
      </c>
      <c r="Y13" s="20" t="n">
        <f aca="false">-Y8*Inputs!$E$43/12*1*(1+Inputs!$E$50)*(1+Inputs!$E$51)^(Y$5-1)</f>
        <v>-5192.91666666667</v>
      </c>
      <c r="Z13" s="20" t="n">
        <f aca="false">-Z8*Inputs!$E$43/12*1*(1+Inputs!$E$50)*(1+Inputs!$E$51)^(Z$5-1)</f>
        <v>-5192.91666666667</v>
      </c>
      <c r="AA13" s="20" t="n">
        <f aca="false">-AA8*Inputs!$E$43/12*1*(1+Inputs!$E$50)*(1+Inputs!$E$51)^(AA$5-1)</f>
        <v>-5348.70416666667</v>
      </c>
      <c r="AB13" s="20" t="n">
        <f aca="false">-AB8*Inputs!$E$43/12*1*(1+Inputs!$E$50)*(1+Inputs!$E$51)^(AB$5-1)</f>
        <v>-5348.70416666667</v>
      </c>
      <c r="AC13" s="20" t="n">
        <f aca="false">-AC8*Inputs!$E$43/12*1*(1+Inputs!$E$50)*(1+Inputs!$E$51)^(AC$5-1)</f>
        <v>-5348.70416666667</v>
      </c>
      <c r="AD13" s="20" t="n">
        <f aca="false">-AD8*Inputs!$E$43/12*1*(1+Inputs!$E$50)*(1+Inputs!$E$51)^(AD$5-1)</f>
        <v>-5348.70416666667</v>
      </c>
      <c r="AE13" s="20" t="n">
        <f aca="false">-AE8*Inputs!$E$43/12*1*(1+Inputs!$E$50)*(1+Inputs!$E$51)^(AE$5-1)</f>
        <v>-5348.70416666667</v>
      </c>
      <c r="AF13" s="20" t="n">
        <f aca="false">-AF8*Inputs!$E$43/12*1*(1+Inputs!$E$50)*(1+Inputs!$E$51)^(AF$5-1)</f>
        <v>-5348.70416666667</v>
      </c>
      <c r="AG13" s="20" t="n">
        <f aca="false">-AG8*Inputs!$E$43/12*1*(1+Inputs!$E$50)*(1+Inputs!$E$51)^(AG$5-1)</f>
        <v>-5348.70416666667</v>
      </c>
      <c r="AH13" s="20" t="n">
        <f aca="false">-AH8*Inputs!$E$43/12*1*(1+Inputs!$E$50)*(1+Inputs!$E$51)^(AH$5-1)</f>
        <v>-5348.70416666667</v>
      </c>
      <c r="AI13" s="20" t="n">
        <f aca="false">-AI8*Inputs!$E$43/12*1*(1+Inputs!$E$50)*(1+Inputs!$E$51)^(AI$5-1)</f>
        <v>-5348.70416666667</v>
      </c>
      <c r="AJ13" s="20" t="n">
        <f aca="false">-AJ8*Inputs!$E$43/12*1*(1+Inputs!$E$50)*(1+Inputs!$E$51)^(AJ$5-1)</f>
        <v>-5348.70416666667</v>
      </c>
      <c r="AK13" s="20" t="n">
        <f aca="false">-AK8*Inputs!$E$43/12*1*(1+Inputs!$E$50)*(1+Inputs!$E$51)^(AK$5-1)</f>
        <v>-5348.70416666667</v>
      </c>
      <c r="AL13" s="20" t="n">
        <f aca="false">-AL8*Inputs!$E$43/12*1*(1+Inputs!$E$50)*(1+Inputs!$E$51)^(AL$5-1)</f>
        <v>-5348.70416666667</v>
      </c>
    </row>
    <row r="14" customFormat="false" ht="15" hidden="false" customHeight="false" outlineLevel="0" collapsed="false">
      <c r="A14" s="11" t="s">
        <v>234</v>
      </c>
      <c r="C14" s="20" t="n">
        <f aca="false">-C9*Inputs!$E$47/12*1*(1+Inputs!$E$50)*(1+Inputs!$E$51)^(C$5-1)</f>
        <v>-8800</v>
      </c>
      <c r="D14" s="20" t="n">
        <f aca="false">-D9*Inputs!$E$47/12*1*(1+Inputs!$E$50)*(1+Inputs!$E$51)^(D$5-1)</f>
        <v>-8800</v>
      </c>
      <c r="E14" s="20" t="n">
        <f aca="false">-E9*Inputs!$E$47/12*1*(1+Inputs!$E$50)*(1+Inputs!$E$51)^(E$5-1)</f>
        <v>-8800</v>
      </c>
      <c r="F14" s="20" t="n">
        <f aca="false">-F9*Inputs!$E$47/12*1*(1+Inputs!$E$50)*(1+Inputs!$E$51)^(F$5-1)</f>
        <v>-8800</v>
      </c>
      <c r="G14" s="20" t="n">
        <f aca="false">-G9*Inputs!$E$47/12*1*(1+Inputs!$E$50)*(1+Inputs!$E$51)^(G$5-1)</f>
        <v>-8800</v>
      </c>
      <c r="H14" s="20" t="n">
        <f aca="false">-H9*Inputs!$E$47/12*1*(1+Inputs!$E$50)*(1+Inputs!$E$51)^(H$5-1)</f>
        <v>-8800</v>
      </c>
      <c r="I14" s="20" t="n">
        <f aca="false">-I9*Inputs!$E$47/12*1*(1+Inputs!$E$50)*(1+Inputs!$E$51)^(I$5-1)</f>
        <v>-8800</v>
      </c>
      <c r="J14" s="20" t="n">
        <f aca="false">-J9*Inputs!$E$47/12*1*(1+Inputs!$E$50)*(1+Inputs!$E$51)^(J$5-1)</f>
        <v>-8800</v>
      </c>
      <c r="K14" s="20" t="n">
        <f aca="false">-K9*Inputs!$E$47/12*1*(1+Inputs!$E$50)*(1+Inputs!$E$51)^(K$5-1)</f>
        <v>-8800</v>
      </c>
      <c r="L14" s="20" t="n">
        <f aca="false">-L9*Inputs!$E$47/12*1*(1+Inputs!$E$50)*(1+Inputs!$E$51)^(L$5-1)</f>
        <v>-8800</v>
      </c>
      <c r="M14" s="20" t="n">
        <f aca="false">-M9*Inputs!$E$47/12*1*(1+Inputs!$E$50)*(1+Inputs!$E$51)^(M$5-1)</f>
        <v>-8800</v>
      </c>
      <c r="N14" s="20" t="n">
        <f aca="false">-N9*Inputs!$E$47/12*1*(1+Inputs!$E$50)*(1+Inputs!$E$51)^(N$5-1)</f>
        <v>-8800</v>
      </c>
      <c r="O14" s="20" t="n">
        <f aca="false">-O9*Inputs!$E$47/12*1*(1+Inputs!$E$50)*(1+Inputs!$E$51)^(O$5-1)</f>
        <v>-9064</v>
      </c>
      <c r="P14" s="20" t="n">
        <f aca="false">-P9*Inputs!$E$47/12*1*(1+Inputs!$E$50)*(1+Inputs!$E$51)^(P$5-1)</f>
        <v>-9064</v>
      </c>
      <c r="Q14" s="20" t="n">
        <f aca="false">-Q9*Inputs!$E$47/12*1*(1+Inputs!$E$50)*(1+Inputs!$E$51)^(Q$5-1)</f>
        <v>-9064</v>
      </c>
      <c r="R14" s="20" t="n">
        <f aca="false">-R9*Inputs!$E$47/12*1*(1+Inputs!$E$50)*(1+Inputs!$E$51)^(R$5-1)</f>
        <v>-9064</v>
      </c>
      <c r="S14" s="20" t="n">
        <f aca="false">-S9*Inputs!$E$47/12*1*(1+Inputs!$E$50)*(1+Inputs!$E$51)^(S$5-1)</f>
        <v>-9064</v>
      </c>
      <c r="T14" s="20" t="n">
        <f aca="false">-T9*Inputs!$E$47/12*1*(1+Inputs!$E$50)*(1+Inputs!$E$51)^(T$5-1)</f>
        <v>-9064</v>
      </c>
      <c r="U14" s="20" t="n">
        <f aca="false">-U9*Inputs!$E$47/12*1*(1+Inputs!$E$50)*(1+Inputs!$E$51)^(U$5-1)</f>
        <v>-9064</v>
      </c>
      <c r="V14" s="20" t="n">
        <f aca="false">-V9*Inputs!$E$47/12*1*(1+Inputs!$E$50)*(1+Inputs!$E$51)^(V$5-1)</f>
        <v>-9064</v>
      </c>
      <c r="W14" s="20" t="n">
        <f aca="false">-W9*Inputs!$E$47/12*1*(1+Inputs!$E$50)*(1+Inputs!$E$51)^(W$5-1)</f>
        <v>-9064</v>
      </c>
      <c r="X14" s="20" t="n">
        <f aca="false">-X9*Inputs!$E$47/12*1*(1+Inputs!$E$50)*(1+Inputs!$E$51)^(X$5-1)</f>
        <v>-9064</v>
      </c>
      <c r="Y14" s="20" t="n">
        <f aca="false">-Y9*Inputs!$E$47/12*1*(1+Inputs!$E$50)*(1+Inputs!$E$51)^(Y$5-1)</f>
        <v>-9064</v>
      </c>
      <c r="Z14" s="20" t="n">
        <f aca="false">-Z9*Inputs!$E$47/12*1*(1+Inputs!$E$50)*(1+Inputs!$E$51)^(Z$5-1)</f>
        <v>-9064</v>
      </c>
      <c r="AA14" s="20" t="n">
        <f aca="false">-AA9*Inputs!$E$47/12*1*(1+Inputs!$E$50)*(1+Inputs!$E$51)^(AA$5-1)</f>
        <v>-9335.92</v>
      </c>
      <c r="AB14" s="20" t="n">
        <f aca="false">-AB9*Inputs!$E$47/12*1*(1+Inputs!$E$50)*(1+Inputs!$E$51)^(AB$5-1)</f>
        <v>-9335.92</v>
      </c>
      <c r="AC14" s="20" t="n">
        <f aca="false">-AC9*Inputs!$E$47/12*1*(1+Inputs!$E$50)*(1+Inputs!$E$51)^(AC$5-1)</f>
        <v>-9335.92</v>
      </c>
      <c r="AD14" s="20" t="n">
        <f aca="false">-AD9*Inputs!$E$47/12*1*(1+Inputs!$E$50)*(1+Inputs!$E$51)^(AD$5-1)</f>
        <v>-9335.92</v>
      </c>
      <c r="AE14" s="20" t="n">
        <f aca="false">-AE9*Inputs!$E$47/12*1*(1+Inputs!$E$50)*(1+Inputs!$E$51)^(AE$5-1)</f>
        <v>-9335.92</v>
      </c>
      <c r="AF14" s="20" t="n">
        <f aca="false">-AF9*Inputs!$E$47/12*1*(1+Inputs!$E$50)*(1+Inputs!$E$51)^(AF$5-1)</f>
        <v>-9335.92</v>
      </c>
      <c r="AG14" s="20" t="n">
        <f aca="false">-AG9*Inputs!$E$47/12*1*(1+Inputs!$E$50)*(1+Inputs!$E$51)^(AG$5-1)</f>
        <v>-9335.92</v>
      </c>
      <c r="AH14" s="20" t="n">
        <f aca="false">-AH9*Inputs!$E$47/12*1*(1+Inputs!$E$50)*(1+Inputs!$E$51)^(AH$5-1)</f>
        <v>-9335.92</v>
      </c>
      <c r="AI14" s="20" t="n">
        <f aca="false">-AI9*Inputs!$E$47/12*1*(1+Inputs!$E$50)*(1+Inputs!$E$51)^(AI$5-1)</f>
        <v>-9335.92</v>
      </c>
      <c r="AJ14" s="20" t="n">
        <f aca="false">-AJ9*Inputs!$E$47/12*1*(1+Inputs!$E$50)*(1+Inputs!$E$51)^(AJ$5-1)</f>
        <v>-9335.92</v>
      </c>
      <c r="AK14" s="20" t="n">
        <f aca="false">-AK9*Inputs!$E$47/12*1*(1+Inputs!$E$50)*(1+Inputs!$E$51)^(AK$5-1)</f>
        <v>-9335.92</v>
      </c>
      <c r="AL14" s="20" t="n">
        <f aca="false">-AL9*Inputs!$E$47/12*1*(1+Inputs!$E$50)*(1+Inputs!$E$51)^(AL$5-1)</f>
        <v>-9335.92</v>
      </c>
    </row>
    <row r="15" customFormat="false" ht="15" hidden="false" customHeight="false" outlineLevel="0" collapsed="false">
      <c r="A15" s="4" t="s">
        <v>235</v>
      </c>
      <c r="C15" s="34" t="n">
        <f aca="false">C13+C14</f>
        <v>-13841.6666666667</v>
      </c>
      <c r="D15" s="34" t="n">
        <f aca="false">D13+D14</f>
        <v>-13841.6666666667</v>
      </c>
      <c r="E15" s="34" t="n">
        <f aca="false">E13+E14</f>
        <v>-13841.6666666667</v>
      </c>
      <c r="F15" s="34" t="n">
        <f aca="false">F13+F14</f>
        <v>-13841.6666666667</v>
      </c>
      <c r="G15" s="34" t="n">
        <f aca="false">G13+G14</f>
        <v>-13841.6666666667</v>
      </c>
      <c r="H15" s="34" t="n">
        <f aca="false">H13+H14</f>
        <v>-13841.6666666667</v>
      </c>
      <c r="I15" s="34" t="n">
        <f aca="false">I13+I14</f>
        <v>-13841.6666666667</v>
      </c>
      <c r="J15" s="34" t="n">
        <f aca="false">J13+J14</f>
        <v>-13841.6666666667</v>
      </c>
      <c r="K15" s="34" t="n">
        <f aca="false">K13+K14</f>
        <v>-13841.6666666667</v>
      </c>
      <c r="L15" s="34" t="n">
        <f aca="false">L13+L14</f>
        <v>-13841.6666666667</v>
      </c>
      <c r="M15" s="34" t="n">
        <f aca="false">M13+M14</f>
        <v>-13841.6666666667</v>
      </c>
      <c r="N15" s="34" t="n">
        <f aca="false">N13+N14</f>
        <v>-13841.6666666667</v>
      </c>
      <c r="O15" s="34" t="n">
        <f aca="false">O13+O14</f>
        <v>-14256.9166666667</v>
      </c>
      <c r="P15" s="34" t="n">
        <f aca="false">P13+P14</f>
        <v>-14256.9166666667</v>
      </c>
      <c r="Q15" s="34" t="n">
        <f aca="false">Q13+Q14</f>
        <v>-14256.9166666667</v>
      </c>
      <c r="R15" s="34" t="n">
        <f aca="false">R13+R14</f>
        <v>-14256.9166666667</v>
      </c>
      <c r="S15" s="34" t="n">
        <f aca="false">S13+S14</f>
        <v>-14256.9166666667</v>
      </c>
      <c r="T15" s="34" t="n">
        <f aca="false">T13+T14</f>
        <v>-14256.9166666667</v>
      </c>
      <c r="U15" s="34" t="n">
        <f aca="false">U13+U14</f>
        <v>-14256.9166666667</v>
      </c>
      <c r="V15" s="34" t="n">
        <f aca="false">V13+V14</f>
        <v>-14256.9166666667</v>
      </c>
      <c r="W15" s="34" t="n">
        <f aca="false">W13+W14</f>
        <v>-14256.9166666667</v>
      </c>
      <c r="X15" s="34" t="n">
        <f aca="false">X13+X14</f>
        <v>-14256.9166666667</v>
      </c>
      <c r="Y15" s="34" t="n">
        <f aca="false">Y13+Y14</f>
        <v>-14256.9166666667</v>
      </c>
      <c r="Z15" s="34" t="n">
        <f aca="false">Z13+Z14</f>
        <v>-14256.9166666667</v>
      </c>
      <c r="AA15" s="34" t="n">
        <f aca="false">AA13+AA14</f>
        <v>-14684.6241666667</v>
      </c>
      <c r="AB15" s="34" t="n">
        <f aca="false">AB13+AB14</f>
        <v>-14684.6241666667</v>
      </c>
      <c r="AC15" s="34" t="n">
        <f aca="false">AC13+AC14</f>
        <v>-14684.6241666667</v>
      </c>
      <c r="AD15" s="34" t="n">
        <f aca="false">AD13+AD14</f>
        <v>-14684.6241666667</v>
      </c>
      <c r="AE15" s="34" t="n">
        <f aca="false">AE13+AE14</f>
        <v>-14684.6241666667</v>
      </c>
      <c r="AF15" s="34" t="n">
        <f aca="false">AF13+AF14</f>
        <v>-14684.6241666667</v>
      </c>
      <c r="AG15" s="34" t="n">
        <f aca="false">AG13+AG14</f>
        <v>-14684.6241666667</v>
      </c>
      <c r="AH15" s="34" t="n">
        <f aca="false">AH13+AH14</f>
        <v>-14684.6241666667</v>
      </c>
      <c r="AI15" s="34" t="n">
        <f aca="false">AI13+AI14</f>
        <v>-14684.6241666667</v>
      </c>
      <c r="AJ15" s="34" t="n">
        <f aca="false">AJ13+AJ14</f>
        <v>-14684.6241666667</v>
      </c>
      <c r="AK15" s="34" t="n">
        <f aca="false">AK13+AK14</f>
        <v>-14684.6241666667</v>
      </c>
      <c r="AL15" s="34" t="n">
        <f aca="false">AL13+AL14</f>
        <v>-14684.6241666667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236</v>
      </c>
    </row>
    <row r="3" customFormat="false" ht="15" hidden="false" customHeight="false" outlineLevel="0" collapsed="false">
      <c r="A3" s="22" t="s">
        <v>237</v>
      </c>
      <c r="B3" s="22" t="s">
        <v>238</v>
      </c>
      <c r="C3" s="22" t="s">
        <v>239</v>
      </c>
    </row>
    <row r="4" customFormat="false" ht="15" hidden="false" customHeight="false" outlineLevel="0" collapsed="false">
      <c r="A4" s="11" t="s">
        <v>240</v>
      </c>
      <c r="B4" s="4" t="str">
        <f aca="false">IF(ABS(SUM('P&amp;L'!$B$5:$D$5)-SUM(Monthly!$C$24:$AL$24))&lt;0.5,"PASS","FAIL")</f>
        <v>PASS</v>
      </c>
      <c r="C4" s="17" t="s">
        <v>241</v>
      </c>
    </row>
    <row r="5" customFormat="false" ht="15" hidden="false" customHeight="false" outlineLevel="0" collapsed="false">
      <c r="A5" s="11" t="s">
        <v>242</v>
      </c>
      <c r="B5" s="4" t="str">
        <f aca="false">IF(ABS(SUM('P&amp;L'!$B$24:$D$24)-SUM(Monthly!$C$51:$AL$51))&lt;0.5,"PASS","FAIL")</f>
        <v>PASS</v>
      </c>
      <c r="C5" s="17" t="s">
        <v>243</v>
      </c>
    </row>
    <row r="6" customFormat="false" ht="15" hidden="false" customHeight="false" outlineLevel="0" collapsed="false">
      <c r="A6" s="11" t="s">
        <v>244</v>
      </c>
      <c r="B6" s="4" t="str">
        <f aca="false">IF(ABS(SUM(Monthly!$C$42:$AL$42)-SUM(Monthly!$C$31:$AL$31)-SUM(Monthly!$C$41:$AL$41))&lt;0.5,"PASS","FAIL")</f>
        <v>PASS</v>
      </c>
      <c r="C6" s="17" t="s">
        <v>245</v>
      </c>
    </row>
    <row r="7" customFormat="false" ht="15" hidden="false" customHeight="false" outlineLevel="0" collapsed="false">
      <c r="A7" s="11" t="s">
        <v>246</v>
      </c>
      <c r="B7" s="4" t="str">
        <f aca="false">IF(ABS(INDEX(Monthly!$C$81:$AL$81,36)-SUM(Monthly!$C$79:$AL$79))&lt;0.5,"PASS","FAIL")</f>
        <v>PASS</v>
      </c>
      <c r="C7" s="17" t="s">
        <v>247</v>
      </c>
    </row>
    <row r="8" customFormat="false" ht="15" hidden="false" customHeight="false" outlineLevel="0" collapsed="false">
      <c r="A8" s="11" t="s">
        <v>248</v>
      </c>
      <c r="B8" s="4" t="str">
        <f aca="false">IF(AND(ISNUMBER(Dashboard!B4),Dashboard!B4&gt;=1,Dashboard!B4&lt;=3,INT(Dashboard!B4)=Dashboard!B4),"PASS","FAIL")</f>
        <v>PASS</v>
      </c>
      <c r="C8" s="17" t="s">
        <v>249</v>
      </c>
    </row>
    <row r="9" customFormat="false" ht="15" hidden="false" customHeight="false" outlineLevel="0" collapsed="false">
      <c r="A9" s="11" t="s">
        <v>250</v>
      </c>
      <c r="B9" s="4" t="str">
        <f aca="false">IF(AND(Inputs!$B$7&lt;=Inputs!$C$7,Inputs!$C$7&lt;=Inputs!$D$7,Inputs!$B$9&lt;=Inputs!$C$9,Inputs!$C$9&lt;=Inputs!$D$9,Inputs!$B$10&lt;=Inputs!$C$10,Inputs!$C$10&lt;=Inputs!$D$10,Inputs!$B$12&lt;=Inputs!$C$12,Inputs!$C$12&lt;=Inputs!$D$12,Inputs!$B$13&gt;=Inputs!$C$13,Inputs!$C$13&gt;=Inputs!$D$13,Inputs!$B$14&lt;=Inputs!$C$14,Inputs!$C$14&lt;=Inputs!$D$14,Inputs!$B$15&gt;=Inputs!$C$15,Inputs!$C$15&gt;=Inputs!$D$15,Inputs!$B$18&lt;=Inputs!$C$18,Inputs!$C$18&lt;=Inputs!$D$18,Inputs!$B$19&lt;=Inputs!$C$19,Inputs!$C$19&lt;=Inputs!$D$19,Inputs!$B$20&lt;=Inputs!$C$20,Inputs!$C$20&lt;=Inputs!$D$20,Inputs!$B$23&lt;=Inputs!$C$23,Inputs!$C$23&lt;=Inputs!$D$23,Inputs!$B$24&lt;=Inputs!$C$24,Inputs!$C$24&lt;=Inputs!$D$24,Inputs!$B$25&lt;=Inputs!$C$25,Inputs!$C$25&lt;=Inputs!$D$25,Inputs!$B$26&gt;=Inputs!$C$26,Inputs!$C$26&gt;=Inputs!$D$26,Inputs!$B$27&lt;=Inputs!$C$27,Inputs!$C$27&lt;=Inputs!$D$27,Inputs!$B$28&gt;=Inputs!$C$28,Inputs!$C$28&gt;=Inputs!$D$28,Inputs!$B$32&gt;=Inputs!$C$32,Inputs!$C$32&gt;=Inputs!$D$32,Inputs!$B$36&gt;=Inputs!$C$36,Inputs!$C$36&gt;=Inputs!$D$36,Inputs!$B$42&lt;=Inputs!$C$42,Inputs!$C$42&lt;=Inputs!$D$42,Inputs!$B$44&lt;=Inputs!$C$44,Inputs!$C$44&lt;=Inputs!$D$44,Inputs!$B$46&lt;=Inputs!$C$46,Inputs!$C$46&lt;=Inputs!$D$46,Inputs!$B$48&lt;=Inputs!$C$48,Inputs!$C$48&lt;=Inputs!$D$48),"PASS","FAIL")</f>
        <v>PASS</v>
      </c>
      <c r="C9" s="17" t="s">
        <v>251</v>
      </c>
    </row>
    <row r="10" customFormat="false" ht="15" hidden="false" customHeight="false" outlineLevel="0" collapsed="false">
      <c r="A10" s="11" t="s">
        <v>252</v>
      </c>
      <c r="B10" s="4" t="str">
        <f aca="false">IF(AND(MIN('P&amp;L'!$B$8:$D$8)&gt;=0,MAX('P&amp;L'!$B$8:$D$8)&lt;=1),"PASS","FAIL")</f>
        <v>PASS</v>
      </c>
      <c r="C10" s="17" t="s">
        <v>253</v>
      </c>
    </row>
    <row r="11" customFormat="false" ht="15" hidden="false" customHeight="false" outlineLevel="0" collapsed="false">
      <c r="A11" s="11" t="s">
        <v>254</v>
      </c>
      <c r="B11" s="4" t="str">
        <f aca="false">IF(MIN(Monthly!$C$64:$AL$64)&gt;=-0.5,"PASS","FAIL")</f>
        <v>PASS</v>
      </c>
      <c r="C11" s="17" t="s">
        <v>255</v>
      </c>
    </row>
    <row r="12" customFormat="false" ht="15" hidden="false" customHeight="false" outlineLevel="0" collapsed="false">
      <c r="A12" s="11" t="s">
        <v>256</v>
      </c>
      <c r="B12" s="4" t="str">
        <f aca="false">IF(SUMPRODUCT(--ISERROR(Monthly!$C$4:$AL$91))+SUMPRODUCT(--ISERROR(Headcount!$C$4:$AL$15))+SUMPRODUCT(--ISERROR('P&amp;L'!$B$3:$D$25))+SUMPRODUCT(--ISERROR('Cash Flow'!$B$3:$D$18))+SUMPRODUCT(--ISERROR('Balance Sheet'!$B$3:$D$17))+SUMPRODUCT(--ISERROR(Dashboard!$B$25:$D$46))=0,"PASS","FAIL")</f>
        <v>PASS</v>
      </c>
      <c r="C12" s="17" t="s">
        <v>257</v>
      </c>
    </row>
    <row r="13" customFormat="false" ht="15" hidden="false" customHeight="false" outlineLevel="0" collapsed="false">
      <c r="A13" s="11" t="s">
        <v>258</v>
      </c>
      <c r="B13" s="4" t="str">
        <f aca="false">IF(SUMPRODUCT(--(ABS(Monthly!$C$91:$AL$91)&gt;0.5))=0,"PASS","FAIL")</f>
        <v>PASS</v>
      </c>
      <c r="C13" s="17" t="s">
        <v>259</v>
      </c>
    </row>
    <row r="14" customFormat="false" ht="15" hidden="false" customHeight="false" outlineLevel="0" collapsed="false">
      <c r="A14" s="11" t="s">
        <v>260</v>
      </c>
      <c r="B14" s="4" t="str">
        <f aca="false">IF(MIN(Monthly!$C$81:$AL$81)&gt;=0,"PASS","WARN")</f>
        <v>PASS</v>
      </c>
      <c r="C14" s="17" t="s">
        <v>261</v>
      </c>
    </row>
    <row r="16" customFormat="false" ht="15" hidden="false" customHeight="false" outlineLevel="0" collapsed="false">
      <c r="A16" s="4" t="s">
        <v>262</v>
      </c>
      <c r="B16" s="38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2026-10-17T11:55:20Z</dcterms:created>
  <dc:creator>openpyxl</dc:creator>
  <dc:description/>
  <dc:language>en-US</dc:language>
  <cp:lastModifiedBy/>
  <dcterms:modified xsi:type="dcterms:W3CDTF">2026-10-17T11:55:20Z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