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P&amp;L" sheetId="2" state="visible" r:id="rId4"/>
    <sheet name="Check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<sst xmlns="http://schemas.openxmlformats.org/spreadsheetml/2006/main" count="219" uniqueCount="182">
  <si>
    <t xml:space="preserve">Inputs — Low / Base / High</t>
  </si>
  <si>
    <t xml:space="preserve">Illustrative assumptions for a demo — replace with your own numbers.</t>
  </si>
  <si>
    <t xml:space="preserve">Scenario selector (1 = Low, 2 = Base, 3 = High)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</si>
  <si>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</si>
  <si>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</si>
  <si>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</si>
  <si>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</si>
  <si>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</si>
  <si>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</si>
  <si>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</si>
  <si>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Business drivers</t>
  </si>
  <si>
    <t xml:space="preserve">Customers per day at full traffic</t>
  </si>
  <si>
    <t xml:space="preserve">#</t>
  </si>
  <si>
    <t xml:space="preserve">Low ≤ Base ≤ High</t>
  </si>
  <si>
    <t xml:space="preserve">Months to reach full traffic</t>
  </si>
  <si>
    <t xml:space="preserve">months</t>
  </si>
  <si>
    <t xml:space="preserve">Low ≥ Base ≥ High (lower is better)</t>
  </si>
  <si>
    <t xml:space="preserve">Opening traffic, % of full</t>
  </si>
  <si>
    <t xml:space="preserve">%</t>
  </si>
  <si>
    <t xml:space="preserve">Traffic growth per year (after year 1)</t>
  </si>
  <si>
    <t xml:space="preserve">Average ticket</t>
  </si>
  <si>
    <t xml:space="preserve">$</t>
  </si>
  <si>
    <t xml:space="preserve">Price growth per year</t>
  </si>
  <si>
    <t xml:space="preserve">Operating days per month</t>
  </si>
  <si>
    <t xml:space="preserve">days</t>
  </si>
  <si>
    <t xml:space="preserve">Food &amp; beverage cost, % of revenue</t>
  </si>
  <si>
    <t xml:space="preserve">Rent per month</t>
  </si>
  <si>
    <t xml:space="preserve">Marketing, % of revenue</t>
  </si>
  <si>
    <t xml:space="preserve">Utilities &amp; other per month</t>
  </si>
  <si>
    <t xml:space="preserve">Start-up capex (fit-out, equipment)</t>
  </si>
  <si>
    <t xml:space="preserve">Headcount</t>
  </si>
  <si>
    <t xml:space="preserve">Cafe staff: headcount (FTE)</t>
  </si>
  <si>
    <t xml:space="preserve">FTE</t>
  </si>
  <si>
    <t xml:space="preserve">Cafe staff: salary per FTE per year</t>
  </si>
  <si>
    <t xml:space="preserve">Cafe staff: headcount growth per year</t>
  </si>
  <si>
    <t xml:space="preserve">Cafe staff: first month on payroll</t>
  </si>
  <si>
    <t xml:space="preserve">month #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</si>
  <si>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</si>
  <si>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</si>
  <si>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</si>
  <si>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</si>
  <si>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</si>
  <si>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</si>
  <si>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</si>
  <si>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</si>
  <si>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</si>
  <si>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</si>
  <si>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</si>
  <si>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</si>
  <si>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</si>
  <si>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</si>
  <si>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</si>
  <si>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</si>
  <si>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Neighborhood Cafe — Financial Plan — P&amp;L</t>
  </si>
  <si>
    <t xml:space="preserve">Rolled up from the period detail (SUMIF on the year row; balances at year end).</t>
  </si>
  <si>
    <t xml:space="preserve">Year #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</si>
  <si>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</si>
  <si>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</si>
  <si>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</si>
  <si>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</si>
  <si>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</si>
  <si>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Gross margin</t>
  </si>
  <si>
    <t xml:space="preserve">Total operating expenses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</si>
  <si>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</si>
  <si>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</si>
  <si>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</si>
  <si>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</si>
  <si>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</si>
  <si>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Monthly detail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</si>
  <si>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</si>
  <si>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</si>
  <si>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</si>
  <si>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</si>
  <si>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</si>
  <si>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</si>
  <si>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</si>
  <si>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</si>
  <si>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</si>
  <si>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</si>
  <si>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</si>
  <si>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</si>
  <si>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</si>
  <si>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</si>
  <si>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</si>
  <si>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</si>
  <si>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</si>
  <si>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</si>
  <si>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</si>
  <si>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</si>
  <si>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</si>
  <si>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</si>
  <si>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</si>
  <si>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</si>
  <si>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</si>
  <si>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</si>
  <si>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</si>
  <si>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</si>
  <si>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</si>
  <si>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</si>
  <si>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</si>
  <si>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</si>
  <si>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</si>
  <si>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</si>
  <si>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</si>
  <si>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</si>
  <si>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</si>
  <si>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</si>
  <si>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Revenue build</t>
  </si>
  <si>
    <t xml:space="preserve">Traffic ramp factor</t>
  </si>
  <si>
    <t xml:space="preserve">Customers per day</t>
  </si>
  <si>
    <t xml:space="preserve">Operating days in period</t>
  </si>
  <si>
    <t xml:space="preserve">Food &amp; beverage cost</t>
  </si>
  <si>
    <t xml:space="preserve">Operating expenses</t>
  </si>
  <si>
    <t xml:space="preserve">Rent</t>
  </si>
  <si>
    <t xml:space="preserve">Payroll</t>
  </si>
  <si>
    <t xml:space="preserve">Marketing</t>
  </si>
  <si>
    <t xml:space="preserve">Utilities &amp; other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</si>
  <si>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</si>
  <si>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</si>
  <si>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</si>
  <si>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</si>
  <si>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</si>
  <si>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</si>
  <si>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</si>
  <si>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</si>
  <si>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</si>
  <si>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</si>
  <si>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</si>
  <si>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</si>
  <si>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</si>
  <si>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</si>
  <si>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</si>
  <si>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</si>
  <si>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</si>
  <si>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</si>
  <si>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</si>
  <si>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</si>
  <si>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</si>
  <si>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</si>
  <si>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</si>
  <si>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</si>
  <si>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</si>
  <si>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</si>
  <si>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</si>
  <si>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</si>
  <si>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</si>
  <si>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</si>
  <si>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</si>
  <si>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</si>
  <si>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</si>
  <si>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Headcount (FTE)</t>
  </si>
  <si>
    <t xml:space="preserve">Cafe staff — FTE</t>
  </si>
  <si>
    <t xml:space="preserve">Total FTE</t>
  </si>
  <si>
    <t xml:space="preserve">Payroll cost (salary + taxes &amp; benefits)</t>
  </si>
  <si>
    <t xml:space="preserve">Cafe staff — payroll cost</t>
  </si>
  <si>
    <t xml:space="preserve">Total payroll</t>
  </si>
  <si>
    <t xml:space="preserve">Model checks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</si>
  <si>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</si>
  <si>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</si>
  <si>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</si>
  <si>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</si>
  <si>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</si>
  <si>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</si>
  <si>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</si>
  <si>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</si>
  <si>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</si>
  <si>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</si>
  <si>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</si>
  <si>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</si>
  <si>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</si>
  <si>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Inputs!B3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</si>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</sst>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;\(0.0%\);\-"/>
    <numFmt numFmtId="167" formatCode="\$#,##0.00;&quot;($&quot;#,##0.00\);\-"/>
    <numFmt numFmtId="168" formatCode="\$#,##0;&quot;($&quot;#,##0\);\-"/>
    <numFmt numFmtId="169" formatCode="#,##0.0;\(#,##0.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4" t="s">
        <v>2</v>
      </c>
      <c r="B3" s="5" t="n">
        <v>2</v>
      </c>
      <c r="C3" s="6" t="str">
        <f aca="false">CHOOSE(B3,"Low","Base","High")</f>
        <v>Base</v>
      </c>
    </row>
    <row r="5" customFormat="false" ht="15" hidden="false" customHeight="false" outlineLevel="0" collapsed="false">
      <c r="A5" s="7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7" t="s">
        <v>8</v>
      </c>
      <c r="G5" s="7" t="s">
        <v>9</v>
      </c>
    </row>
    <row r="6" customFormat="false" ht="15" hidden="false" customHeight="false" outlineLevel="0" collapsed="false">
      <c r="A6" s="9" t="s">
        <v>10</v>
      </c>
      <c r="B6" s="10"/>
      <c r="C6" s="10"/>
      <c r="D6" s="10"/>
      <c r="E6" s="10"/>
      <c r="F6" s="10"/>
      <c r="G6" s="10"/>
    </row>
    <row r="7" customFormat="false" ht="15" hidden="false" customHeight="false" outlineLevel="0" collapsed="false">
      <c r="A7" s="11" t="s">
        <v>11</v>
      </c>
      <c r="B7" s="12" t="n">
        <v>120</v>
      </c>
      <c r="C7" s="12" t="n">
        <v>160</v>
      </c>
      <c r="D7" s="12" t="n">
        <v>210</v>
      </c>
      <c r="E7" s="13" t="n">
        <f aca="false">CHOOSE(Inputs!$B$3,B7,C7,D7)</f>
        <v>160</v>
      </c>
      <c r="F7" s="14" t="s">
        <v>12</v>
      </c>
      <c r="G7" s="15" t="s">
        <v>13</v>
      </c>
    </row>
    <row r="8" customFormat="false" ht="15" hidden="false" customHeight="false" outlineLevel="0" collapsed="false">
      <c r="A8" s="11" t="s">
        <v>14</v>
      </c>
      <c r="B8" s="12" t="n">
        <v>9</v>
      </c>
      <c r="C8" s="12" t="n">
        <v>6</v>
      </c>
      <c r="D8" s="12" t="n">
        <v>4</v>
      </c>
      <c r="E8" s="13" t="n">
        <f aca="false">CHOOSE(Inputs!$B$3,B8,C8,D8)</f>
        <v>6</v>
      </c>
      <c r="F8" s="14" t="s">
        <v>15</v>
      </c>
      <c r="G8" s="15" t="s">
        <v>16</v>
      </c>
    </row>
    <row r="9" customFormat="false" ht="15" hidden="false" customHeight="false" outlineLevel="0" collapsed="false">
      <c r="A9" s="11" t="s">
        <v>17</v>
      </c>
      <c r="B9" s="16" t="n">
        <v>0.4</v>
      </c>
      <c r="C9" s="16" t="n">
        <v>0.5</v>
      </c>
      <c r="D9" s="16" t="n">
        <v>0.6</v>
      </c>
      <c r="E9" s="17" t="n">
        <f aca="false">CHOOSE(Inputs!$B$3,B9,C9,D9)</f>
        <v>0.5</v>
      </c>
      <c r="F9" s="14" t="s">
        <v>18</v>
      </c>
      <c r="G9" s="15" t="s">
        <v>13</v>
      </c>
    </row>
    <row r="10" customFormat="false" ht="15" hidden="false" customHeight="false" outlineLevel="0" collapsed="false">
      <c r="A10" s="11" t="s">
        <v>19</v>
      </c>
      <c r="B10" s="16" t="n">
        <v>0.03</v>
      </c>
      <c r="C10" s="16" t="n">
        <v>0.06</v>
      </c>
      <c r="D10" s="16" t="n">
        <v>0.09</v>
      </c>
      <c r="E10" s="17" t="n">
        <f aca="false">CHOOSE(Inputs!$B$3,B10,C10,D10)</f>
        <v>0.06</v>
      </c>
      <c r="F10" s="14" t="s">
        <v>18</v>
      </c>
      <c r="G10" s="15" t="s">
        <v>13</v>
      </c>
    </row>
    <row r="11" customFormat="false" ht="15" hidden="false" customHeight="false" outlineLevel="0" collapsed="false">
      <c r="A11" s="11" t="s">
        <v>20</v>
      </c>
      <c r="B11" s="18" t="n">
        <v>5.5</v>
      </c>
      <c r="C11" s="18" t="n">
        <v>6.5</v>
      </c>
      <c r="D11" s="18" t="n">
        <v>7.5</v>
      </c>
      <c r="E11" s="19" t="n">
        <f aca="false">CHOOSE(Inputs!$B$3,B11,C11,D11)</f>
        <v>6.5</v>
      </c>
      <c r="F11" s="14" t="s">
        <v>21</v>
      </c>
      <c r="G11" s="15" t="s">
        <v>13</v>
      </c>
    </row>
    <row r="12" customFormat="false" ht="15" hidden="false" customHeight="false" outlineLevel="0" collapsed="false">
      <c r="A12" s="11" t="s">
        <v>22</v>
      </c>
      <c r="B12" s="16" t="n">
        <v>0.02</v>
      </c>
      <c r="C12" s="16" t="n">
        <v>0.03</v>
      </c>
      <c r="D12" s="16" t="n">
        <v>0.04</v>
      </c>
      <c r="E12" s="17" t="n">
        <f aca="false">CHOOSE(Inputs!$B$3,B12,C12,D12)</f>
        <v>0.03</v>
      </c>
      <c r="F12" s="14" t="s">
        <v>18</v>
      </c>
      <c r="G12" s="15" t="s">
        <v>13</v>
      </c>
    </row>
    <row r="13" customFormat="false" ht="15" hidden="false" customHeight="false" outlineLevel="0" collapsed="false">
      <c r="A13" s="11" t="s">
        <v>23</v>
      </c>
      <c r="B13" s="12" t="n">
        <v>30</v>
      </c>
      <c r="C13" s="12" t="n">
        <v>30</v>
      </c>
      <c r="D13" s="12" t="n">
        <v>30</v>
      </c>
      <c r="E13" s="13" t="n">
        <f aca="false">CHOOSE(Inputs!$B$3,B13,C13,D13)</f>
        <v>30</v>
      </c>
      <c r="F13" s="14" t="s">
        <v>24</v>
      </c>
      <c r="G13" s="15"/>
    </row>
    <row r="14" customFormat="false" ht="15" hidden="false" customHeight="false" outlineLevel="0" collapsed="false">
      <c r="A14" s="11" t="s">
        <v>25</v>
      </c>
      <c r="B14" s="16" t="n">
        <v>0.36</v>
      </c>
      <c r="C14" s="16" t="n">
        <v>0.33</v>
      </c>
      <c r="D14" s="16" t="n">
        <v>0.3</v>
      </c>
      <c r="E14" s="17" t="n">
        <f aca="false">CHOOSE(Inputs!$B$3,B14,C14,D14)</f>
        <v>0.33</v>
      </c>
      <c r="F14" s="14" t="s">
        <v>18</v>
      </c>
      <c r="G14" s="15" t="s">
        <v>16</v>
      </c>
    </row>
    <row r="15" customFormat="false" ht="15" hidden="false" customHeight="false" outlineLevel="0" collapsed="false">
      <c r="A15" s="11" t="s">
        <v>26</v>
      </c>
      <c r="B15" s="20" t="n">
        <v>4500</v>
      </c>
      <c r="C15" s="20" t="n">
        <v>4500</v>
      </c>
      <c r="D15" s="20" t="n">
        <v>4500</v>
      </c>
      <c r="E15" s="21" t="n">
        <f aca="false">CHOOSE(Inputs!$B$3,B15,C15,D15)</f>
        <v>4500</v>
      </c>
      <c r="F15" s="14" t="s">
        <v>21</v>
      </c>
      <c r="G15" s="15"/>
    </row>
    <row r="16" customFormat="false" ht="15" hidden="false" customHeight="false" outlineLevel="0" collapsed="false">
      <c r="A16" s="11" t="s">
        <v>27</v>
      </c>
      <c r="B16" s="16" t="n">
        <v>0.04</v>
      </c>
      <c r="C16" s="16" t="n">
        <v>0.03</v>
      </c>
      <c r="D16" s="16" t="n">
        <v>0.03</v>
      </c>
      <c r="E16" s="17" t="n">
        <f aca="false">CHOOSE(Inputs!$B$3,B16,C16,D16)</f>
        <v>0.03</v>
      </c>
      <c r="F16" s="14" t="s">
        <v>18</v>
      </c>
      <c r="G16" s="15" t="s">
        <v>16</v>
      </c>
    </row>
    <row r="17" customFormat="false" ht="15" hidden="false" customHeight="false" outlineLevel="0" collapsed="false">
      <c r="A17" s="11" t="s">
        <v>28</v>
      </c>
      <c r="B17" s="20" t="n">
        <v>2200</v>
      </c>
      <c r="C17" s="20" t="n">
        <v>2000</v>
      </c>
      <c r="D17" s="20" t="n">
        <v>2000</v>
      </c>
      <c r="E17" s="21" t="n">
        <f aca="false">CHOOSE(Inputs!$B$3,B17,C17,D17)</f>
        <v>2000</v>
      </c>
      <c r="F17" s="14" t="s">
        <v>21</v>
      </c>
      <c r="G17" s="15" t="s">
        <v>16</v>
      </c>
    </row>
    <row r="18" customFormat="false" ht="15" hidden="false" customHeight="false" outlineLevel="0" collapsed="false">
      <c r="A18" s="11" t="s">
        <v>29</v>
      </c>
      <c r="B18" s="20" t="n">
        <v>180000</v>
      </c>
      <c r="C18" s="20" t="n">
        <v>160000</v>
      </c>
      <c r="D18" s="20" t="n">
        <v>150000</v>
      </c>
      <c r="E18" s="21" t="n">
        <f aca="false">CHOOSE(Inputs!$B$3,B18,C18,D18)</f>
        <v>160000</v>
      </c>
      <c r="F18" s="14" t="s">
        <v>21</v>
      </c>
      <c r="G18" s="15" t="s">
        <v>16</v>
      </c>
    </row>
    <row r="20" customFormat="false" ht="15" hidden="false" customHeight="false" outlineLevel="0" collapsed="false">
      <c r="A20" s="9" t="s">
        <v>30</v>
      </c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 t="s">
        <v>31</v>
      </c>
      <c r="B21" s="22" t="n">
        <v>3</v>
      </c>
      <c r="C21" s="22" t="n">
        <v>3.5</v>
      </c>
      <c r="D21" s="22" t="n">
        <v>4</v>
      </c>
      <c r="E21" s="23" t="n">
        <f aca="false">CHOOSE(Inputs!$B$3,B21,C21,D21)</f>
        <v>3.5</v>
      </c>
      <c r="F21" s="14" t="s">
        <v>32</v>
      </c>
      <c r="G21" s="15" t="s">
        <v>13</v>
      </c>
    </row>
    <row r="22" customFormat="false" ht="15" hidden="false" customHeight="false" outlineLevel="0" collapsed="false">
      <c r="A22" s="11" t="s">
        <v>33</v>
      </c>
      <c r="B22" s="20" t="n">
        <v>30000</v>
      </c>
      <c r="C22" s="20" t="n">
        <v>32000</v>
      </c>
      <c r="D22" s="20" t="n">
        <v>34000</v>
      </c>
      <c r="E22" s="21" t="n">
        <f aca="false">CHOOSE(Inputs!$B$3,B22,C22,D22)</f>
        <v>32000</v>
      </c>
      <c r="F22" s="14" t="s">
        <v>21</v>
      </c>
      <c r="G22" s="15"/>
    </row>
    <row r="23" customFormat="false" ht="15" hidden="false" customHeight="false" outlineLevel="0" collapsed="false">
      <c r="A23" s="11" t="s">
        <v>34</v>
      </c>
      <c r="B23" s="16" t="n">
        <v>0</v>
      </c>
      <c r="C23" s="16" t="n">
        <v>0</v>
      </c>
      <c r="D23" s="16" t="n">
        <v>0</v>
      </c>
      <c r="E23" s="17" t="n">
        <f aca="false">CHOOSE(Inputs!$B$3,B23,C23,D23)</f>
        <v>0</v>
      </c>
      <c r="F23" s="14" t="s">
        <v>18</v>
      </c>
      <c r="G23" s="15" t="s">
        <v>13</v>
      </c>
    </row>
    <row r="24" customFormat="false" ht="15" hidden="false" customHeight="false" outlineLevel="0" collapsed="false">
      <c r="A24" s="11" t="s">
        <v>35</v>
      </c>
      <c r="B24" s="12" t="n">
        <v>1</v>
      </c>
      <c r="C24" s="12" t="n">
        <v>1</v>
      </c>
      <c r="D24" s="12" t="n">
        <v>1</v>
      </c>
      <c r="E24" s="13" t="n">
        <f aca="false">CHOOSE(Inputs!$B$3,B24,C24,D24)</f>
        <v>1</v>
      </c>
      <c r="F24" s="14" t="s">
        <v>36</v>
      </c>
      <c r="G24" s="15"/>
    </row>
    <row r="25" customFormat="false" ht="15" hidden="false" customHeight="false" outlineLevel="0" collapsed="false">
      <c r="A25" s="11" t="s">
        <v>37</v>
      </c>
      <c r="B25" s="16" t="n">
        <v>0.12</v>
      </c>
      <c r="C25" s="16" t="n">
        <v>0.12</v>
      </c>
      <c r="D25" s="16" t="n">
        <v>0.12</v>
      </c>
      <c r="E25" s="17" t="n">
        <f aca="false">CHOOSE(Inputs!$B$3,B25,C25,D25)</f>
        <v>0.12</v>
      </c>
      <c r="F25" s="14" t="s">
        <v>18</v>
      </c>
      <c r="G25" s="15"/>
    </row>
    <row r="26" customFormat="false" ht="15" hidden="false" customHeight="false" outlineLevel="0" collapsed="false">
      <c r="A26" s="11" t="s">
        <v>38</v>
      </c>
      <c r="B26" s="16" t="n">
        <v>0.03</v>
      </c>
      <c r="C26" s="16" t="n">
        <v>0.03</v>
      </c>
      <c r="D26" s="16" t="n">
        <v>0.03</v>
      </c>
      <c r="E26" s="17" t="n">
        <f aca="false">CHOOSE(Inputs!$B$3,B26,C26,D26)</f>
        <v>0.03</v>
      </c>
      <c r="F26" s="14" t="s">
        <v>18</v>
      </c>
      <c r="G26" s="15"/>
    </row>
    <row r="28" customFormat="false" ht="15" hidden="false" customHeight="false" outlineLevel="0" collapsed="false">
      <c r="A28" s="9" t="s">
        <v>39</v>
      </c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 t="s">
        <v>40</v>
      </c>
      <c r="B29" s="20" t="n">
        <v>140000</v>
      </c>
      <c r="C29" s="20" t="n">
        <v>140000</v>
      </c>
      <c r="D29" s="20" t="n">
        <v>140000</v>
      </c>
      <c r="E29" s="21" t="n">
        <f aca="false">CHOOSE(Inputs!$B$3,B29,C29,D29)</f>
        <v>140000</v>
      </c>
      <c r="F29" s="14" t="s">
        <v>21</v>
      </c>
      <c r="G29" s="15"/>
    </row>
    <row r="30" customFormat="false" ht="15" hidden="false" customHeight="false" outlineLevel="0" collapsed="false">
      <c r="A30" s="11" t="s">
        <v>41</v>
      </c>
      <c r="B30" s="20" t="n">
        <v>80000</v>
      </c>
      <c r="C30" s="20" t="n">
        <v>80000</v>
      </c>
      <c r="D30" s="20" t="n">
        <v>80000</v>
      </c>
      <c r="E30" s="21" t="n">
        <f aca="false">CHOOSE(Inputs!$B$3,B30,C30,D30)</f>
        <v>80000</v>
      </c>
      <c r="F30" s="14" t="s">
        <v>21</v>
      </c>
      <c r="G30" s="15"/>
    </row>
    <row r="31" customFormat="false" ht="15" hidden="false" customHeight="false" outlineLevel="0" collapsed="false">
      <c r="A31" s="11" t="s">
        <v>42</v>
      </c>
      <c r="B31" s="16" t="n">
        <v>0.08</v>
      </c>
      <c r="C31" s="16" t="n">
        <v>0.08</v>
      </c>
      <c r="D31" s="16" t="n">
        <v>0.08</v>
      </c>
      <c r="E31" s="17" t="n">
        <f aca="false">CHOOSE(Inputs!$B$3,B31,C31,D31)</f>
        <v>0.08</v>
      </c>
      <c r="F31" s="14" t="s">
        <v>18</v>
      </c>
      <c r="G31" s="15"/>
    </row>
    <row r="32" customFormat="false" ht="15" hidden="false" customHeight="false" outlineLevel="0" collapsed="false">
      <c r="A32" s="11" t="s">
        <v>43</v>
      </c>
      <c r="B32" s="12" t="n">
        <v>5</v>
      </c>
      <c r="C32" s="12" t="n">
        <v>5</v>
      </c>
      <c r="D32" s="12" t="n">
        <v>5</v>
      </c>
      <c r="E32" s="13" t="n">
        <f aca="false">CHOOSE(Inputs!$B$3,B32,C32,D32)</f>
        <v>5</v>
      </c>
      <c r="F32" s="14" t="s">
        <v>44</v>
      </c>
      <c r="G32" s="15"/>
    </row>
    <row r="34" customFormat="false" ht="15" hidden="false" customHeight="false" outlineLevel="0" collapsed="false">
      <c r="A34" s="9" t="s">
        <v>45</v>
      </c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 t="s">
        <v>46</v>
      </c>
      <c r="B35" s="12" t="n">
        <v>2</v>
      </c>
      <c r="C35" s="12" t="n">
        <v>2</v>
      </c>
      <c r="D35" s="12" t="n">
        <v>2</v>
      </c>
      <c r="E35" s="13" t="n">
        <f aca="false">CHOOSE(Inputs!$B$3,B35,C35,D35)</f>
        <v>2</v>
      </c>
      <c r="F35" s="14" t="s">
        <v>24</v>
      </c>
      <c r="G35" s="15"/>
    </row>
    <row r="36" customFormat="false" ht="15" hidden="false" customHeight="false" outlineLevel="0" collapsed="false">
      <c r="A36" s="11" t="s">
        <v>47</v>
      </c>
      <c r="B36" s="12" t="n">
        <v>7</v>
      </c>
      <c r="C36" s="12" t="n">
        <v>7</v>
      </c>
      <c r="D36" s="12" t="n">
        <v>7</v>
      </c>
      <c r="E36" s="13" t="n">
        <f aca="false">CHOOSE(Inputs!$B$3,B36,C36,D36)</f>
        <v>7</v>
      </c>
      <c r="F36" s="14" t="s">
        <v>24</v>
      </c>
      <c r="G36" s="15"/>
    </row>
    <row r="37" customFormat="false" ht="15" hidden="false" customHeight="false" outlineLevel="0" collapsed="false">
      <c r="A37" s="11" t="s">
        <v>48</v>
      </c>
      <c r="B37" s="12" t="n">
        <v>14</v>
      </c>
      <c r="C37" s="12" t="n">
        <v>14</v>
      </c>
      <c r="D37" s="12" t="n">
        <v>14</v>
      </c>
      <c r="E37" s="13" t="n">
        <f aca="false">CHOOSE(Inputs!$B$3,B37,C37,D37)</f>
        <v>14</v>
      </c>
      <c r="F37" s="14" t="s">
        <v>24</v>
      </c>
      <c r="G37" s="15"/>
    </row>
    <row r="39" customFormat="false" ht="15" hidden="false" customHeight="false" outlineLevel="0" collapsed="false">
      <c r="A39" s="9" t="s">
        <v>49</v>
      </c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 t="s">
        <v>50</v>
      </c>
      <c r="B40" s="12" t="n">
        <v>7</v>
      </c>
      <c r="C40" s="12" t="n">
        <v>7</v>
      </c>
      <c r="D40" s="12" t="n">
        <v>7</v>
      </c>
      <c r="E40" s="13" t="n">
        <f aca="false">CHOOSE(Inputs!$B$3,B40,C40,D40)</f>
        <v>7</v>
      </c>
      <c r="F40" s="14" t="s">
        <v>44</v>
      </c>
      <c r="G40" s="15"/>
    </row>
    <row r="41" customFormat="false" ht="15" hidden="false" customHeight="false" outlineLevel="0" collapsed="false">
      <c r="A41" s="11" t="s">
        <v>51</v>
      </c>
      <c r="B41" s="16" t="n">
        <v>0.21</v>
      </c>
      <c r="C41" s="16" t="n">
        <v>0.21</v>
      </c>
      <c r="D41" s="16" t="n">
        <v>0.21</v>
      </c>
      <c r="E41" s="17" t="n">
        <f aca="false">CHOOSE(Inputs!$B$3,B41,C41,D41)</f>
        <v>0.21</v>
      </c>
      <c r="F41" s="14" t="s">
        <v>18</v>
      </c>
      <c r="G41" s="15"/>
    </row>
    <row r="43" customFormat="false" ht="15" hidden="false" customHeight="false" outlineLevel="0" collapsed="false">
      <c r="A43" s="3" t="s">
        <v>52</v>
      </c>
    </row>
  </sheetData>
  <dataValidations count="1">
    <dataValidation allowBlank="false" error="Enter 1, 2 or 3" errorStyle="stop" errorTitle="Scenario" operator="between" showDropDown="false" showErrorMessage="true" showInputMessage="false" sqref="B3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  <col collapsed="false" customWidth="true" hidden="false" outlineLevel="0" max="38" min="5" style="0" width="11"/>
  </cols>
  <sheetData>
    <row r="1" customFormat="false" ht="24" hidden="false" customHeight="true" outlineLevel="0" collapsed="false">
      <c r="A1" s="1" t="s">
        <v>53</v>
      </c>
      <c r="B1" s="2"/>
      <c r="C1" s="2"/>
      <c r="D1" s="2"/>
    </row>
    <row r="2" customFormat="false" ht="15" hidden="false" customHeight="false" outlineLevel="0" collapsed="false">
      <c r="A2" s="3" t="s">
        <v>54</v>
      </c>
    </row>
    <row r="3" customFormat="false" ht="15" hidden="false" customHeight="false" outlineLevel="0" collapsed="false">
      <c r="A3" s="15" t="s">
        <v>55</v>
      </c>
      <c r="B3" s="15" t="n">
        <v>1</v>
      </c>
      <c r="C3" s="15" t="n">
        <v>2</v>
      </c>
      <c r="D3" s="15" t="n">
        <v>3</v>
      </c>
    </row>
    <row r="4" customFormat="false" ht="15" hidden="false" customHeight="false" outlineLevel="0" collapsed="false">
      <c r="B4" s="8" t="s">
        <v>56</v>
      </c>
      <c r="C4" s="8" t="s">
        <v>57</v>
      </c>
      <c r="D4" s="8" t="s">
        <v>58</v>
      </c>
    </row>
    <row r="5" customFormat="false" ht="15" hidden="false" customHeight="false" outlineLevel="0" collapsed="false">
      <c r="A5" s="4" t="s">
        <v>59</v>
      </c>
      <c r="B5" s="21" t="n">
        <f aca="false">SUMIF('P&amp;L'!$C$18:$AL$18,B$3,'P&amp;L'!$C$25:$AL$25)</f>
        <v>319800</v>
      </c>
      <c r="C5" s="21" t="n">
        <f aca="false">SUMIF('P&amp;L'!$C$18:$AL$18,C$3,'P&amp;L'!$C$25:$AL$25)</f>
        <v>408769.92</v>
      </c>
      <c r="D5" s="21" t="n">
        <f aca="false">SUMIF('P&amp;L'!$C$18:$AL$18,D$3,'P&amp;L'!$C$25:$AL$25)</f>
        <v>446294.998656</v>
      </c>
    </row>
    <row r="6" customFormat="false" ht="15" hidden="false" customHeight="false" outlineLevel="0" collapsed="false">
      <c r="A6" s="11" t="s">
        <v>60</v>
      </c>
      <c r="B6" s="24" t="n">
        <f aca="false">SUMIF('P&amp;L'!$C$18:$AL$18,B$3,'P&amp;L'!$C$27:$AL$27)</f>
        <v>214266</v>
      </c>
      <c r="C6" s="24" t="n">
        <f aca="false">SUMIF('P&amp;L'!$C$18:$AL$18,C$3,'P&amp;L'!$C$27:$AL$27)</f>
        <v>273875.8464</v>
      </c>
      <c r="D6" s="24" t="n">
        <f aca="false">SUMIF('P&amp;L'!$C$18:$AL$18,D$3,'P&amp;L'!$C$27:$AL$27)</f>
        <v>299017.64909952</v>
      </c>
    </row>
    <row r="7" customFormat="false" ht="15" hidden="false" customHeight="false" outlineLevel="0" collapsed="false">
      <c r="A7" s="11" t="s">
        <v>61</v>
      </c>
      <c r="B7" s="25" t="n">
        <f aca="false">IF(B5=0,0,B6/B5)</f>
        <v>0.67</v>
      </c>
      <c r="C7" s="25" t="n">
        <f aca="false">IF(C5=0,0,C6/C5)</f>
        <v>0.67</v>
      </c>
      <c r="D7" s="25" t="n">
        <f aca="false">IF(D5=0,0,D6/D5)</f>
        <v>0.67</v>
      </c>
    </row>
    <row r="8" customFormat="false" ht="15" hidden="false" customHeight="false" outlineLevel="0" collapsed="false">
      <c r="A8" s="11" t="s">
        <v>62</v>
      </c>
      <c r="B8" s="24" t="n">
        <f aca="false">SUMIF('P&amp;L'!$C$18:$AL$18,B$3,'P&amp;L'!$C$34:$AL$34)</f>
        <v>-213034</v>
      </c>
      <c r="C8" s="24" t="n">
        <f aca="false">SUMIF('P&amp;L'!$C$18:$AL$18,C$3,'P&amp;L'!$C$34:$AL$34)</f>
        <v>-219466.2976</v>
      </c>
      <c r="D8" s="24" t="n">
        <f aca="false">SUMIF('P&amp;L'!$C$18:$AL$18,D$3,'P&amp;L'!$C$34:$AL$34)</f>
        <v>-224468.14595968</v>
      </c>
    </row>
    <row r="9" customFormat="false" ht="15" hidden="false" customHeight="false" outlineLevel="0" collapsed="false">
      <c r="A9" s="4" t="s">
        <v>63</v>
      </c>
      <c r="B9" s="26" t="n">
        <f aca="false">SUMIF('P&amp;L'!$C$18:$AL$18,B$3,'P&amp;L'!$C$35:$AL$35)</f>
        <v>1231.99999999997</v>
      </c>
      <c r="C9" s="26" t="n">
        <f aca="false">SUMIF('P&amp;L'!$C$18:$AL$18,C$3,'P&amp;L'!$C$35:$AL$35)</f>
        <v>54409.5488</v>
      </c>
      <c r="D9" s="26" t="n">
        <f aca="false">SUMIF('P&amp;L'!$C$18:$AL$18,D$3,'P&amp;L'!$C$35:$AL$35)</f>
        <v>74549.5031398401</v>
      </c>
    </row>
    <row r="10" customFormat="false" ht="15" hidden="false" customHeight="false" outlineLevel="0" collapsed="false">
      <c r="A10" s="11" t="s">
        <v>64</v>
      </c>
      <c r="B10" s="25" t="n">
        <f aca="false">IF(B5=0,0,B9/B5)</f>
        <v>0.00385240775484667</v>
      </c>
      <c r="C10" s="25" t="n">
        <f aca="false">IF(C5=0,0,C9/C5)</f>
        <v>0.133105559234887</v>
      </c>
      <c r="D10" s="25" t="n">
        <f aca="false">IF(D5=0,0,D9/D5)</f>
        <v>0.167040866163284</v>
      </c>
    </row>
    <row r="11" customFormat="false" ht="15" hidden="false" customHeight="false" outlineLevel="0" collapsed="false">
      <c r="A11" s="4" t="s">
        <v>65</v>
      </c>
      <c r="B11" s="21" t="n">
        <f aca="false">SUMIF('P&amp;L'!$C$18:$AL$18,B$3,'P&amp;L'!$C$44:$AL$44)</f>
        <v>-27487.3650793651</v>
      </c>
      <c r="C11" s="21" t="n">
        <f aca="false">SUMIF('P&amp;L'!$C$18:$AL$18,C$3,'P&amp;L'!$C$44:$AL$44)</f>
        <v>26965.7392761905</v>
      </c>
      <c r="D11" s="21" t="n">
        <f aca="false">SUMIF('P&amp;L'!$C$18:$AL$18,D$3,'P&amp;L'!$C$44:$AL$44)</f>
        <v>38334.2393753308</v>
      </c>
    </row>
    <row r="12" customFormat="false" ht="15" hidden="false" customHeight="false" outlineLevel="0" collapsed="false">
      <c r="A12" s="4" t="s">
        <v>66</v>
      </c>
      <c r="B12" s="26" t="n">
        <f aca="false">INDEX('P&amp;L'!$C$74:$AL$74,B$3*12)</f>
        <v>41025.5111111111</v>
      </c>
      <c r="C12" s="26" t="n">
        <f aca="false">INDEX('P&amp;L'!$C$74:$AL$74,C$3*12)</f>
        <v>74877.9895644444</v>
      </c>
      <c r="D12" s="26" t="n">
        <f aca="false">INDEX('P&amp;L'!$C$74:$AL$74,D$3*12)</f>
        <v>120101.685059094</v>
      </c>
    </row>
    <row r="13" customFormat="false" ht="15" hidden="false" customHeight="false" outlineLevel="0" collapsed="false">
      <c r="A13" s="11" t="s">
        <v>67</v>
      </c>
      <c r="B13" s="24" t="n">
        <f aca="false">INDEX('P&amp;L'!$C$57:$AL$57,B$3*12)</f>
        <v>65333.3333333334</v>
      </c>
      <c r="C13" s="24" t="n">
        <f aca="false">INDEX('P&amp;L'!$C$57:$AL$57,C$3*12)</f>
        <v>49333.3333333334</v>
      </c>
      <c r="D13" s="24" t="n">
        <f aca="false">INDEX('P&amp;L'!$C$57:$AL$57,D$3*12)</f>
        <v>33333.3333333333</v>
      </c>
    </row>
    <row r="15" customFormat="false" ht="15" hidden="false" customHeight="false" outlineLevel="0" collapsed="false">
      <c r="A15" s="9" t="s">
        <v>68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customFormat="false" ht="15" hidden="false" customHeight="false" outlineLevel="0" collapsed="false">
      <c r="A16" s="4" t="s">
        <v>69</v>
      </c>
      <c r="C16" s="8" t="s">
        <v>70</v>
      </c>
      <c r="D16" s="8" t="s">
        <v>71</v>
      </c>
      <c r="E16" s="8" t="s">
        <v>72</v>
      </c>
      <c r="F16" s="8" t="s">
        <v>73</v>
      </c>
      <c r="G16" s="8" t="s">
        <v>74</v>
      </c>
      <c r="H16" s="8" t="s">
        <v>75</v>
      </c>
      <c r="I16" s="8" t="s">
        <v>76</v>
      </c>
      <c r="J16" s="8" t="s">
        <v>77</v>
      </c>
      <c r="K16" s="8" t="s">
        <v>78</v>
      </c>
      <c r="L16" s="8" t="s">
        <v>79</v>
      </c>
      <c r="M16" s="8" t="s">
        <v>80</v>
      </c>
      <c r="N16" s="8" t="s">
        <v>81</v>
      </c>
      <c r="O16" s="8" t="s">
        <v>82</v>
      </c>
      <c r="P16" s="8" t="s">
        <v>83</v>
      </c>
      <c r="Q16" s="8" t="s">
        <v>84</v>
      </c>
      <c r="R16" s="8" t="s">
        <v>85</v>
      </c>
      <c r="S16" s="8" t="s">
        <v>86</v>
      </c>
      <c r="T16" s="8" t="s">
        <v>87</v>
      </c>
      <c r="U16" s="8" t="s">
        <v>88</v>
      </c>
      <c r="V16" s="8" t="s">
        <v>89</v>
      </c>
      <c r="W16" s="8" t="s">
        <v>90</v>
      </c>
      <c r="X16" s="8" t="s">
        <v>91</v>
      </c>
      <c r="Y16" s="8" t="s">
        <v>92</v>
      </c>
      <c r="Z16" s="8" t="s">
        <v>93</v>
      </c>
      <c r="AA16" s="8" t="s">
        <v>94</v>
      </c>
      <c r="AB16" s="8" t="s">
        <v>95</v>
      </c>
      <c r="AC16" s="8" t="s">
        <v>96</v>
      </c>
      <c r="AD16" s="8" t="s">
        <v>97</v>
      </c>
      <c r="AE16" s="8" t="s">
        <v>98</v>
      </c>
      <c r="AF16" s="8" t="s">
        <v>99</v>
      </c>
      <c r="AG16" s="8" t="s">
        <v>100</v>
      </c>
      <c r="AH16" s="8" t="s">
        <v>101</v>
      </c>
      <c r="AI16" s="8" t="s">
        <v>102</v>
      </c>
      <c r="AJ16" s="8" t="s">
        <v>103</v>
      </c>
      <c r="AK16" s="8" t="s">
        <v>104</v>
      </c>
      <c r="AL16" s="8" t="s">
        <v>105</v>
      </c>
    </row>
    <row r="17" customFormat="false" ht="15" hidden="false" customHeight="false" outlineLevel="0" collapsed="false">
      <c r="A17" s="15" t="s">
        <v>106</v>
      </c>
      <c r="C17" s="27" t="n">
        <v>1</v>
      </c>
      <c r="D17" s="27" t="n">
        <v>2</v>
      </c>
      <c r="E17" s="27" t="n">
        <v>3</v>
      </c>
      <c r="F17" s="27" t="n">
        <v>4</v>
      </c>
      <c r="G17" s="27" t="n">
        <v>5</v>
      </c>
      <c r="H17" s="27" t="n">
        <v>6</v>
      </c>
      <c r="I17" s="27" t="n">
        <v>7</v>
      </c>
      <c r="J17" s="27" t="n">
        <v>8</v>
      </c>
      <c r="K17" s="27" t="n">
        <v>9</v>
      </c>
      <c r="L17" s="27" t="n">
        <v>10</v>
      </c>
      <c r="M17" s="27" t="n">
        <v>11</v>
      </c>
      <c r="N17" s="27" t="n">
        <v>12</v>
      </c>
      <c r="O17" s="27" t="n">
        <v>13</v>
      </c>
      <c r="P17" s="27" t="n">
        <v>14</v>
      </c>
      <c r="Q17" s="27" t="n">
        <v>15</v>
      </c>
      <c r="R17" s="27" t="n">
        <v>16</v>
      </c>
      <c r="S17" s="27" t="n">
        <v>17</v>
      </c>
      <c r="T17" s="27" t="n">
        <v>18</v>
      </c>
      <c r="U17" s="27" t="n">
        <v>19</v>
      </c>
      <c r="V17" s="27" t="n">
        <v>20</v>
      </c>
      <c r="W17" s="27" t="n">
        <v>21</v>
      </c>
      <c r="X17" s="27" t="n">
        <v>22</v>
      </c>
      <c r="Y17" s="27" t="n">
        <v>23</v>
      </c>
      <c r="Z17" s="27" t="n">
        <v>24</v>
      </c>
      <c r="AA17" s="27" t="n">
        <v>25</v>
      </c>
      <c r="AB17" s="27" t="n">
        <v>26</v>
      </c>
      <c r="AC17" s="27" t="n">
        <v>27</v>
      </c>
      <c r="AD17" s="27" t="n">
        <v>28</v>
      </c>
      <c r="AE17" s="27" t="n">
        <v>29</v>
      </c>
      <c r="AF17" s="27" t="n">
        <v>30</v>
      </c>
      <c r="AG17" s="27" t="n">
        <v>31</v>
      </c>
      <c r="AH17" s="27" t="n">
        <v>32</v>
      </c>
      <c r="AI17" s="27" t="n">
        <v>33</v>
      </c>
      <c r="AJ17" s="27" t="n">
        <v>34</v>
      </c>
      <c r="AK17" s="27" t="n">
        <v>35</v>
      </c>
      <c r="AL17" s="27" t="n">
        <v>36</v>
      </c>
    </row>
    <row r="18" customFormat="false" ht="15" hidden="false" customHeight="false" outlineLevel="0" collapsed="false">
      <c r="A18" s="15" t="s">
        <v>55</v>
      </c>
      <c r="C18" s="15" t="n">
        <f aca="false">ROUNDUP(C17*1/12,0)</f>
        <v>1</v>
      </c>
      <c r="D18" s="15" t="n">
        <f aca="false">ROUNDUP(D17*1/12,0)</f>
        <v>1</v>
      </c>
      <c r="E18" s="15" t="n">
        <f aca="false">ROUNDUP(E17*1/12,0)</f>
        <v>1</v>
      </c>
      <c r="F18" s="15" t="n">
        <f aca="false">ROUNDUP(F17*1/12,0)</f>
        <v>1</v>
      </c>
      <c r="G18" s="15" t="n">
        <f aca="false">ROUNDUP(G17*1/12,0)</f>
        <v>1</v>
      </c>
      <c r="H18" s="15" t="n">
        <f aca="false">ROUNDUP(H17*1/12,0)</f>
        <v>1</v>
      </c>
      <c r="I18" s="15" t="n">
        <f aca="false">ROUNDUP(I17*1/12,0)</f>
        <v>1</v>
      </c>
      <c r="J18" s="15" t="n">
        <f aca="false">ROUNDUP(J17*1/12,0)</f>
        <v>1</v>
      </c>
      <c r="K18" s="15" t="n">
        <f aca="false">ROUNDUP(K17*1/12,0)</f>
        <v>1</v>
      </c>
      <c r="L18" s="15" t="n">
        <f aca="false">ROUNDUP(L17*1/12,0)</f>
        <v>1</v>
      </c>
      <c r="M18" s="15" t="n">
        <f aca="false">ROUNDUP(M17*1/12,0)</f>
        <v>1</v>
      </c>
      <c r="N18" s="15" t="n">
        <f aca="false">ROUNDUP(N17*1/12,0)</f>
        <v>1</v>
      </c>
      <c r="O18" s="15" t="n">
        <f aca="false">ROUNDUP(O17*1/12,0)</f>
        <v>2</v>
      </c>
      <c r="P18" s="15" t="n">
        <f aca="false">ROUNDUP(P17*1/12,0)</f>
        <v>2</v>
      </c>
      <c r="Q18" s="15" t="n">
        <f aca="false">ROUNDUP(Q17*1/12,0)</f>
        <v>2</v>
      </c>
      <c r="R18" s="15" t="n">
        <f aca="false">ROUNDUP(R17*1/12,0)</f>
        <v>2</v>
      </c>
      <c r="S18" s="15" t="n">
        <f aca="false">ROUNDUP(S17*1/12,0)</f>
        <v>2</v>
      </c>
      <c r="T18" s="15" t="n">
        <f aca="false">ROUNDUP(T17*1/12,0)</f>
        <v>2</v>
      </c>
      <c r="U18" s="15" t="n">
        <f aca="false">ROUNDUP(U17*1/12,0)</f>
        <v>2</v>
      </c>
      <c r="V18" s="15" t="n">
        <f aca="false">ROUNDUP(V17*1/12,0)</f>
        <v>2</v>
      </c>
      <c r="W18" s="15" t="n">
        <f aca="false">ROUNDUP(W17*1/12,0)</f>
        <v>2</v>
      </c>
      <c r="X18" s="15" t="n">
        <f aca="false">ROUNDUP(X17*1/12,0)</f>
        <v>2</v>
      </c>
      <c r="Y18" s="15" t="n">
        <f aca="false">ROUNDUP(Y17*1/12,0)</f>
        <v>2</v>
      </c>
      <c r="Z18" s="15" t="n">
        <f aca="false">ROUNDUP(Z17*1/12,0)</f>
        <v>2</v>
      </c>
      <c r="AA18" s="15" t="n">
        <f aca="false">ROUNDUP(AA17*1/12,0)</f>
        <v>3</v>
      </c>
      <c r="AB18" s="15" t="n">
        <f aca="false">ROUNDUP(AB17*1/12,0)</f>
        <v>3</v>
      </c>
      <c r="AC18" s="15" t="n">
        <f aca="false">ROUNDUP(AC17*1/12,0)</f>
        <v>3</v>
      </c>
      <c r="AD18" s="15" t="n">
        <f aca="false">ROUNDUP(AD17*1/12,0)</f>
        <v>3</v>
      </c>
      <c r="AE18" s="15" t="n">
        <f aca="false">ROUNDUP(AE17*1/12,0)</f>
        <v>3</v>
      </c>
      <c r="AF18" s="15" t="n">
        <f aca="false">ROUNDUP(AF17*1/12,0)</f>
        <v>3</v>
      </c>
      <c r="AG18" s="15" t="n">
        <f aca="false">ROUNDUP(AG17*1/12,0)</f>
        <v>3</v>
      </c>
      <c r="AH18" s="15" t="n">
        <f aca="false">ROUNDUP(AH17*1/12,0)</f>
        <v>3</v>
      </c>
      <c r="AI18" s="15" t="n">
        <f aca="false">ROUNDUP(AI17*1/12,0)</f>
        <v>3</v>
      </c>
      <c r="AJ18" s="15" t="n">
        <f aca="false">ROUNDUP(AJ17*1/12,0)</f>
        <v>3</v>
      </c>
      <c r="AK18" s="15" t="n">
        <f aca="false">ROUNDUP(AK17*1/12,0)</f>
        <v>3</v>
      </c>
      <c r="AL18" s="15" t="n">
        <f aca="false">ROUNDUP(AL17*1/12,0)</f>
        <v>3</v>
      </c>
    </row>
    <row r="20" customFormat="false" ht="15" hidden="false" customHeight="false" outlineLevel="0" collapsed="false">
      <c r="A20" s="9" t="s">
        <v>107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customFormat="false" ht="15" hidden="false" customHeight="false" outlineLevel="0" collapsed="false">
      <c r="A21" s="11" t="s">
        <v>108</v>
      </c>
      <c r="C21" s="25" t="n">
        <f aca="false">MIN(1,Inputs!$E$9+(1-Inputs!$E$9)*(C$17-1)/MAX(1,Inputs!$E$8))</f>
        <v>0.5</v>
      </c>
      <c r="D21" s="25" t="n">
        <f aca="false">MIN(1,Inputs!$E$9+(1-Inputs!$E$9)*(D$17-1)/MAX(1,Inputs!$E$8))</f>
        <v>0.583333333333333</v>
      </c>
      <c r="E21" s="25" t="n">
        <f aca="false">MIN(1,Inputs!$E$9+(1-Inputs!$E$9)*(E$17-1)/MAX(1,Inputs!$E$8))</f>
        <v>0.666666666666667</v>
      </c>
      <c r="F21" s="25" t="n">
        <f aca="false">MIN(1,Inputs!$E$9+(1-Inputs!$E$9)*(F$17-1)/MAX(1,Inputs!$E$8))</f>
        <v>0.75</v>
      </c>
      <c r="G21" s="25" t="n">
        <f aca="false">MIN(1,Inputs!$E$9+(1-Inputs!$E$9)*(G$17-1)/MAX(1,Inputs!$E$8))</f>
        <v>0.833333333333333</v>
      </c>
      <c r="H21" s="25" t="n">
        <f aca="false">MIN(1,Inputs!$E$9+(1-Inputs!$E$9)*(H$17-1)/MAX(1,Inputs!$E$8))</f>
        <v>0.916666666666667</v>
      </c>
      <c r="I21" s="25" t="n">
        <f aca="false">MIN(1,Inputs!$E$9+(1-Inputs!$E$9)*(I$17-1)/MAX(1,Inputs!$E$8))</f>
        <v>1</v>
      </c>
      <c r="J21" s="25" t="n">
        <f aca="false">MIN(1,Inputs!$E$9+(1-Inputs!$E$9)*(J$17-1)/MAX(1,Inputs!$E$8))</f>
        <v>1</v>
      </c>
      <c r="K21" s="25" t="n">
        <f aca="false">MIN(1,Inputs!$E$9+(1-Inputs!$E$9)*(K$17-1)/MAX(1,Inputs!$E$8))</f>
        <v>1</v>
      </c>
      <c r="L21" s="25" t="n">
        <f aca="false">MIN(1,Inputs!$E$9+(1-Inputs!$E$9)*(L$17-1)/MAX(1,Inputs!$E$8))</f>
        <v>1</v>
      </c>
      <c r="M21" s="25" t="n">
        <f aca="false">MIN(1,Inputs!$E$9+(1-Inputs!$E$9)*(M$17-1)/MAX(1,Inputs!$E$8))</f>
        <v>1</v>
      </c>
      <c r="N21" s="25" t="n">
        <f aca="false">MIN(1,Inputs!$E$9+(1-Inputs!$E$9)*(N$17-1)/MAX(1,Inputs!$E$8))</f>
        <v>1</v>
      </c>
      <c r="O21" s="25" t="n">
        <f aca="false">MIN(1,Inputs!$E$9+(1-Inputs!$E$9)*(O$17-1)/MAX(1,Inputs!$E$8))</f>
        <v>1</v>
      </c>
      <c r="P21" s="25" t="n">
        <f aca="false">MIN(1,Inputs!$E$9+(1-Inputs!$E$9)*(P$17-1)/MAX(1,Inputs!$E$8))</f>
        <v>1</v>
      </c>
      <c r="Q21" s="25" t="n">
        <f aca="false">MIN(1,Inputs!$E$9+(1-Inputs!$E$9)*(Q$17-1)/MAX(1,Inputs!$E$8))</f>
        <v>1</v>
      </c>
      <c r="R21" s="25" t="n">
        <f aca="false">MIN(1,Inputs!$E$9+(1-Inputs!$E$9)*(R$17-1)/MAX(1,Inputs!$E$8))</f>
        <v>1</v>
      </c>
      <c r="S21" s="25" t="n">
        <f aca="false">MIN(1,Inputs!$E$9+(1-Inputs!$E$9)*(S$17-1)/MAX(1,Inputs!$E$8))</f>
        <v>1</v>
      </c>
      <c r="T21" s="25" t="n">
        <f aca="false">MIN(1,Inputs!$E$9+(1-Inputs!$E$9)*(T$17-1)/MAX(1,Inputs!$E$8))</f>
        <v>1</v>
      </c>
      <c r="U21" s="25" t="n">
        <f aca="false">MIN(1,Inputs!$E$9+(1-Inputs!$E$9)*(U$17-1)/MAX(1,Inputs!$E$8))</f>
        <v>1</v>
      </c>
      <c r="V21" s="25" t="n">
        <f aca="false">MIN(1,Inputs!$E$9+(1-Inputs!$E$9)*(V$17-1)/MAX(1,Inputs!$E$8))</f>
        <v>1</v>
      </c>
      <c r="W21" s="25" t="n">
        <f aca="false">MIN(1,Inputs!$E$9+(1-Inputs!$E$9)*(W$17-1)/MAX(1,Inputs!$E$8))</f>
        <v>1</v>
      </c>
      <c r="X21" s="25" t="n">
        <f aca="false">MIN(1,Inputs!$E$9+(1-Inputs!$E$9)*(X$17-1)/MAX(1,Inputs!$E$8))</f>
        <v>1</v>
      </c>
      <c r="Y21" s="25" t="n">
        <f aca="false">MIN(1,Inputs!$E$9+(1-Inputs!$E$9)*(Y$17-1)/MAX(1,Inputs!$E$8))</f>
        <v>1</v>
      </c>
      <c r="Z21" s="25" t="n">
        <f aca="false">MIN(1,Inputs!$E$9+(1-Inputs!$E$9)*(Z$17-1)/MAX(1,Inputs!$E$8))</f>
        <v>1</v>
      </c>
      <c r="AA21" s="25" t="n">
        <f aca="false">MIN(1,Inputs!$E$9+(1-Inputs!$E$9)*(AA$17-1)/MAX(1,Inputs!$E$8))</f>
        <v>1</v>
      </c>
      <c r="AB21" s="25" t="n">
        <f aca="false">MIN(1,Inputs!$E$9+(1-Inputs!$E$9)*(AB$17-1)/MAX(1,Inputs!$E$8))</f>
        <v>1</v>
      </c>
      <c r="AC21" s="25" t="n">
        <f aca="false">MIN(1,Inputs!$E$9+(1-Inputs!$E$9)*(AC$17-1)/MAX(1,Inputs!$E$8))</f>
        <v>1</v>
      </c>
      <c r="AD21" s="25" t="n">
        <f aca="false">MIN(1,Inputs!$E$9+(1-Inputs!$E$9)*(AD$17-1)/MAX(1,Inputs!$E$8))</f>
        <v>1</v>
      </c>
      <c r="AE21" s="25" t="n">
        <f aca="false">MIN(1,Inputs!$E$9+(1-Inputs!$E$9)*(AE$17-1)/MAX(1,Inputs!$E$8))</f>
        <v>1</v>
      </c>
      <c r="AF21" s="25" t="n">
        <f aca="false">MIN(1,Inputs!$E$9+(1-Inputs!$E$9)*(AF$17-1)/MAX(1,Inputs!$E$8))</f>
        <v>1</v>
      </c>
      <c r="AG21" s="25" t="n">
        <f aca="false">MIN(1,Inputs!$E$9+(1-Inputs!$E$9)*(AG$17-1)/MAX(1,Inputs!$E$8))</f>
        <v>1</v>
      </c>
      <c r="AH21" s="25" t="n">
        <f aca="false">MIN(1,Inputs!$E$9+(1-Inputs!$E$9)*(AH$17-1)/MAX(1,Inputs!$E$8))</f>
        <v>1</v>
      </c>
      <c r="AI21" s="25" t="n">
        <f aca="false">MIN(1,Inputs!$E$9+(1-Inputs!$E$9)*(AI$17-1)/MAX(1,Inputs!$E$8))</f>
        <v>1</v>
      </c>
      <c r="AJ21" s="25" t="n">
        <f aca="false">MIN(1,Inputs!$E$9+(1-Inputs!$E$9)*(AJ$17-1)/MAX(1,Inputs!$E$8))</f>
        <v>1</v>
      </c>
      <c r="AK21" s="25" t="n">
        <f aca="false">MIN(1,Inputs!$E$9+(1-Inputs!$E$9)*(AK$17-1)/MAX(1,Inputs!$E$8))</f>
        <v>1</v>
      </c>
      <c r="AL21" s="25" t="n">
        <f aca="false">MIN(1,Inputs!$E$9+(1-Inputs!$E$9)*(AL$17-1)/MAX(1,Inputs!$E$8))</f>
        <v>1</v>
      </c>
    </row>
    <row r="22" customFormat="false" ht="15" hidden="false" customHeight="false" outlineLevel="0" collapsed="false">
      <c r="A22" s="11" t="s">
        <v>109</v>
      </c>
      <c r="C22" s="28" t="n">
        <f aca="false">Inputs!$E$7*C21*(1+Inputs!$E$10)^(C$18-1)</f>
        <v>80</v>
      </c>
      <c r="D22" s="28" t="n">
        <f aca="false">Inputs!$E$7*D21*(1+Inputs!$E$10)^(D$18-1)</f>
        <v>93.3333333333333</v>
      </c>
      <c r="E22" s="28" t="n">
        <f aca="false">Inputs!$E$7*E21*(1+Inputs!$E$10)^(E$18-1)</f>
        <v>106.666666666667</v>
      </c>
      <c r="F22" s="28" t="n">
        <f aca="false">Inputs!$E$7*F21*(1+Inputs!$E$10)^(F$18-1)</f>
        <v>120</v>
      </c>
      <c r="G22" s="28" t="n">
        <f aca="false">Inputs!$E$7*G21*(1+Inputs!$E$10)^(G$18-1)</f>
        <v>133.333333333333</v>
      </c>
      <c r="H22" s="28" t="n">
        <f aca="false">Inputs!$E$7*H21*(1+Inputs!$E$10)^(H$18-1)</f>
        <v>146.666666666667</v>
      </c>
      <c r="I22" s="28" t="n">
        <f aca="false">Inputs!$E$7*I21*(1+Inputs!$E$10)^(I$18-1)</f>
        <v>160</v>
      </c>
      <c r="J22" s="28" t="n">
        <f aca="false">Inputs!$E$7*J21*(1+Inputs!$E$10)^(J$18-1)</f>
        <v>160</v>
      </c>
      <c r="K22" s="28" t="n">
        <f aca="false">Inputs!$E$7*K21*(1+Inputs!$E$10)^(K$18-1)</f>
        <v>160</v>
      </c>
      <c r="L22" s="28" t="n">
        <f aca="false">Inputs!$E$7*L21*(1+Inputs!$E$10)^(L$18-1)</f>
        <v>160</v>
      </c>
      <c r="M22" s="28" t="n">
        <f aca="false">Inputs!$E$7*M21*(1+Inputs!$E$10)^(M$18-1)</f>
        <v>160</v>
      </c>
      <c r="N22" s="28" t="n">
        <f aca="false">Inputs!$E$7*N21*(1+Inputs!$E$10)^(N$18-1)</f>
        <v>160</v>
      </c>
      <c r="O22" s="28" t="n">
        <f aca="false">Inputs!$E$7*O21*(1+Inputs!$E$10)^(O$18-1)</f>
        <v>169.6</v>
      </c>
      <c r="P22" s="28" t="n">
        <f aca="false">Inputs!$E$7*P21*(1+Inputs!$E$10)^(P$18-1)</f>
        <v>169.6</v>
      </c>
      <c r="Q22" s="28" t="n">
        <f aca="false">Inputs!$E$7*Q21*(1+Inputs!$E$10)^(Q$18-1)</f>
        <v>169.6</v>
      </c>
      <c r="R22" s="28" t="n">
        <f aca="false">Inputs!$E$7*R21*(1+Inputs!$E$10)^(R$18-1)</f>
        <v>169.6</v>
      </c>
      <c r="S22" s="28" t="n">
        <f aca="false">Inputs!$E$7*S21*(1+Inputs!$E$10)^(S$18-1)</f>
        <v>169.6</v>
      </c>
      <c r="T22" s="28" t="n">
        <f aca="false">Inputs!$E$7*T21*(1+Inputs!$E$10)^(T$18-1)</f>
        <v>169.6</v>
      </c>
      <c r="U22" s="28" t="n">
        <f aca="false">Inputs!$E$7*U21*(1+Inputs!$E$10)^(U$18-1)</f>
        <v>169.6</v>
      </c>
      <c r="V22" s="28" t="n">
        <f aca="false">Inputs!$E$7*V21*(1+Inputs!$E$10)^(V$18-1)</f>
        <v>169.6</v>
      </c>
      <c r="W22" s="28" t="n">
        <f aca="false">Inputs!$E$7*W21*(1+Inputs!$E$10)^(W$18-1)</f>
        <v>169.6</v>
      </c>
      <c r="X22" s="28" t="n">
        <f aca="false">Inputs!$E$7*X21*(1+Inputs!$E$10)^(X$18-1)</f>
        <v>169.6</v>
      </c>
      <c r="Y22" s="28" t="n">
        <f aca="false">Inputs!$E$7*Y21*(1+Inputs!$E$10)^(Y$18-1)</f>
        <v>169.6</v>
      </c>
      <c r="Z22" s="28" t="n">
        <f aca="false">Inputs!$E$7*Z21*(1+Inputs!$E$10)^(Z$18-1)</f>
        <v>169.6</v>
      </c>
      <c r="AA22" s="28" t="n">
        <f aca="false">Inputs!$E$7*AA21*(1+Inputs!$E$10)^(AA$18-1)</f>
        <v>179.776</v>
      </c>
      <c r="AB22" s="28" t="n">
        <f aca="false">Inputs!$E$7*AB21*(1+Inputs!$E$10)^(AB$18-1)</f>
        <v>179.776</v>
      </c>
      <c r="AC22" s="28" t="n">
        <f aca="false">Inputs!$E$7*AC21*(1+Inputs!$E$10)^(AC$18-1)</f>
        <v>179.776</v>
      </c>
      <c r="AD22" s="28" t="n">
        <f aca="false">Inputs!$E$7*AD21*(1+Inputs!$E$10)^(AD$18-1)</f>
        <v>179.776</v>
      </c>
      <c r="AE22" s="28" t="n">
        <f aca="false">Inputs!$E$7*AE21*(1+Inputs!$E$10)^(AE$18-1)</f>
        <v>179.776</v>
      </c>
      <c r="AF22" s="28" t="n">
        <f aca="false">Inputs!$E$7*AF21*(1+Inputs!$E$10)^(AF$18-1)</f>
        <v>179.776</v>
      </c>
      <c r="AG22" s="28" t="n">
        <f aca="false">Inputs!$E$7*AG21*(1+Inputs!$E$10)^(AG$18-1)</f>
        <v>179.776</v>
      </c>
      <c r="AH22" s="28" t="n">
        <f aca="false">Inputs!$E$7*AH21*(1+Inputs!$E$10)^(AH$18-1)</f>
        <v>179.776</v>
      </c>
      <c r="AI22" s="28" t="n">
        <f aca="false">Inputs!$E$7*AI21*(1+Inputs!$E$10)^(AI$18-1)</f>
        <v>179.776</v>
      </c>
      <c r="AJ22" s="28" t="n">
        <f aca="false">Inputs!$E$7*AJ21*(1+Inputs!$E$10)^(AJ$18-1)</f>
        <v>179.776</v>
      </c>
      <c r="AK22" s="28" t="n">
        <f aca="false">Inputs!$E$7*AK21*(1+Inputs!$E$10)^(AK$18-1)</f>
        <v>179.776</v>
      </c>
      <c r="AL22" s="28" t="n">
        <f aca="false">Inputs!$E$7*AL21*(1+Inputs!$E$10)^(AL$18-1)</f>
        <v>179.776</v>
      </c>
    </row>
    <row r="23" customFormat="false" ht="15" hidden="false" customHeight="false" outlineLevel="0" collapsed="false">
      <c r="A23" s="11" t="s">
        <v>20</v>
      </c>
      <c r="C23" s="29" t="n">
        <f aca="false">Inputs!$E$11*(1+Inputs!$E$12)^(C$18-1)</f>
        <v>6.5</v>
      </c>
      <c r="D23" s="29" t="n">
        <f aca="false">Inputs!$E$11*(1+Inputs!$E$12)^(D$18-1)</f>
        <v>6.5</v>
      </c>
      <c r="E23" s="29" t="n">
        <f aca="false">Inputs!$E$11*(1+Inputs!$E$12)^(E$18-1)</f>
        <v>6.5</v>
      </c>
      <c r="F23" s="29" t="n">
        <f aca="false">Inputs!$E$11*(1+Inputs!$E$12)^(F$18-1)</f>
        <v>6.5</v>
      </c>
      <c r="G23" s="29" t="n">
        <f aca="false">Inputs!$E$11*(1+Inputs!$E$12)^(G$18-1)</f>
        <v>6.5</v>
      </c>
      <c r="H23" s="29" t="n">
        <f aca="false">Inputs!$E$11*(1+Inputs!$E$12)^(H$18-1)</f>
        <v>6.5</v>
      </c>
      <c r="I23" s="29" t="n">
        <f aca="false">Inputs!$E$11*(1+Inputs!$E$12)^(I$18-1)</f>
        <v>6.5</v>
      </c>
      <c r="J23" s="29" t="n">
        <f aca="false">Inputs!$E$11*(1+Inputs!$E$12)^(J$18-1)</f>
        <v>6.5</v>
      </c>
      <c r="K23" s="29" t="n">
        <f aca="false">Inputs!$E$11*(1+Inputs!$E$12)^(K$18-1)</f>
        <v>6.5</v>
      </c>
      <c r="L23" s="29" t="n">
        <f aca="false">Inputs!$E$11*(1+Inputs!$E$12)^(L$18-1)</f>
        <v>6.5</v>
      </c>
      <c r="M23" s="29" t="n">
        <f aca="false">Inputs!$E$11*(1+Inputs!$E$12)^(M$18-1)</f>
        <v>6.5</v>
      </c>
      <c r="N23" s="29" t="n">
        <f aca="false">Inputs!$E$11*(1+Inputs!$E$12)^(N$18-1)</f>
        <v>6.5</v>
      </c>
      <c r="O23" s="29" t="n">
        <f aca="false">Inputs!$E$11*(1+Inputs!$E$12)^(O$18-1)</f>
        <v>6.695</v>
      </c>
      <c r="P23" s="29" t="n">
        <f aca="false">Inputs!$E$11*(1+Inputs!$E$12)^(P$18-1)</f>
        <v>6.695</v>
      </c>
      <c r="Q23" s="29" t="n">
        <f aca="false">Inputs!$E$11*(1+Inputs!$E$12)^(Q$18-1)</f>
        <v>6.695</v>
      </c>
      <c r="R23" s="29" t="n">
        <f aca="false">Inputs!$E$11*(1+Inputs!$E$12)^(R$18-1)</f>
        <v>6.695</v>
      </c>
      <c r="S23" s="29" t="n">
        <f aca="false">Inputs!$E$11*(1+Inputs!$E$12)^(S$18-1)</f>
        <v>6.695</v>
      </c>
      <c r="T23" s="29" t="n">
        <f aca="false">Inputs!$E$11*(1+Inputs!$E$12)^(T$18-1)</f>
        <v>6.695</v>
      </c>
      <c r="U23" s="29" t="n">
        <f aca="false">Inputs!$E$11*(1+Inputs!$E$12)^(U$18-1)</f>
        <v>6.695</v>
      </c>
      <c r="V23" s="29" t="n">
        <f aca="false">Inputs!$E$11*(1+Inputs!$E$12)^(V$18-1)</f>
        <v>6.695</v>
      </c>
      <c r="W23" s="29" t="n">
        <f aca="false">Inputs!$E$11*(1+Inputs!$E$12)^(W$18-1)</f>
        <v>6.695</v>
      </c>
      <c r="X23" s="29" t="n">
        <f aca="false">Inputs!$E$11*(1+Inputs!$E$12)^(X$18-1)</f>
        <v>6.695</v>
      </c>
      <c r="Y23" s="29" t="n">
        <f aca="false">Inputs!$E$11*(1+Inputs!$E$12)^(Y$18-1)</f>
        <v>6.695</v>
      </c>
      <c r="Z23" s="29" t="n">
        <f aca="false">Inputs!$E$11*(1+Inputs!$E$12)^(Z$18-1)</f>
        <v>6.695</v>
      </c>
      <c r="AA23" s="29" t="n">
        <f aca="false">Inputs!$E$11*(1+Inputs!$E$12)^(AA$18-1)</f>
        <v>6.89585</v>
      </c>
      <c r="AB23" s="29" t="n">
        <f aca="false">Inputs!$E$11*(1+Inputs!$E$12)^(AB$18-1)</f>
        <v>6.89585</v>
      </c>
      <c r="AC23" s="29" t="n">
        <f aca="false">Inputs!$E$11*(1+Inputs!$E$12)^(AC$18-1)</f>
        <v>6.89585</v>
      </c>
      <c r="AD23" s="29" t="n">
        <f aca="false">Inputs!$E$11*(1+Inputs!$E$12)^(AD$18-1)</f>
        <v>6.89585</v>
      </c>
      <c r="AE23" s="29" t="n">
        <f aca="false">Inputs!$E$11*(1+Inputs!$E$12)^(AE$18-1)</f>
        <v>6.89585</v>
      </c>
      <c r="AF23" s="29" t="n">
        <f aca="false">Inputs!$E$11*(1+Inputs!$E$12)^(AF$18-1)</f>
        <v>6.89585</v>
      </c>
      <c r="AG23" s="29" t="n">
        <f aca="false">Inputs!$E$11*(1+Inputs!$E$12)^(AG$18-1)</f>
        <v>6.89585</v>
      </c>
      <c r="AH23" s="29" t="n">
        <f aca="false">Inputs!$E$11*(1+Inputs!$E$12)^(AH$18-1)</f>
        <v>6.89585</v>
      </c>
      <c r="AI23" s="29" t="n">
        <f aca="false">Inputs!$E$11*(1+Inputs!$E$12)^(AI$18-1)</f>
        <v>6.89585</v>
      </c>
      <c r="AJ23" s="29" t="n">
        <f aca="false">Inputs!$E$11*(1+Inputs!$E$12)^(AJ$18-1)</f>
        <v>6.89585</v>
      </c>
      <c r="AK23" s="29" t="n">
        <f aca="false">Inputs!$E$11*(1+Inputs!$E$12)^(AK$18-1)</f>
        <v>6.89585</v>
      </c>
      <c r="AL23" s="29" t="n">
        <f aca="false">Inputs!$E$11*(1+Inputs!$E$12)^(AL$18-1)</f>
        <v>6.89585</v>
      </c>
    </row>
    <row r="24" customFormat="false" ht="15" hidden="false" customHeight="false" outlineLevel="0" collapsed="false">
      <c r="A24" s="11" t="s">
        <v>110</v>
      </c>
      <c r="C24" s="30" t="n">
        <f aca="false">Inputs!$E$13*1</f>
        <v>30</v>
      </c>
      <c r="D24" s="30" t="n">
        <f aca="false">Inputs!$E$13*1</f>
        <v>30</v>
      </c>
      <c r="E24" s="30" t="n">
        <f aca="false">Inputs!$E$13*1</f>
        <v>30</v>
      </c>
      <c r="F24" s="30" t="n">
        <f aca="false">Inputs!$E$13*1</f>
        <v>30</v>
      </c>
      <c r="G24" s="30" t="n">
        <f aca="false">Inputs!$E$13*1</f>
        <v>30</v>
      </c>
      <c r="H24" s="30" t="n">
        <f aca="false">Inputs!$E$13*1</f>
        <v>30</v>
      </c>
      <c r="I24" s="30" t="n">
        <f aca="false">Inputs!$E$13*1</f>
        <v>30</v>
      </c>
      <c r="J24" s="30" t="n">
        <f aca="false">Inputs!$E$13*1</f>
        <v>30</v>
      </c>
      <c r="K24" s="30" t="n">
        <f aca="false">Inputs!$E$13*1</f>
        <v>30</v>
      </c>
      <c r="L24" s="30" t="n">
        <f aca="false">Inputs!$E$13*1</f>
        <v>30</v>
      </c>
      <c r="M24" s="30" t="n">
        <f aca="false">Inputs!$E$13*1</f>
        <v>30</v>
      </c>
      <c r="N24" s="30" t="n">
        <f aca="false">Inputs!$E$13*1</f>
        <v>30</v>
      </c>
      <c r="O24" s="30" t="n">
        <f aca="false">Inputs!$E$13*1</f>
        <v>30</v>
      </c>
      <c r="P24" s="30" t="n">
        <f aca="false">Inputs!$E$13*1</f>
        <v>30</v>
      </c>
      <c r="Q24" s="30" t="n">
        <f aca="false">Inputs!$E$13*1</f>
        <v>30</v>
      </c>
      <c r="R24" s="30" t="n">
        <f aca="false">Inputs!$E$13*1</f>
        <v>30</v>
      </c>
      <c r="S24" s="30" t="n">
        <f aca="false">Inputs!$E$13*1</f>
        <v>30</v>
      </c>
      <c r="T24" s="30" t="n">
        <f aca="false">Inputs!$E$13*1</f>
        <v>30</v>
      </c>
      <c r="U24" s="30" t="n">
        <f aca="false">Inputs!$E$13*1</f>
        <v>30</v>
      </c>
      <c r="V24" s="30" t="n">
        <f aca="false">Inputs!$E$13*1</f>
        <v>30</v>
      </c>
      <c r="W24" s="30" t="n">
        <f aca="false">Inputs!$E$13*1</f>
        <v>30</v>
      </c>
      <c r="X24" s="30" t="n">
        <f aca="false">Inputs!$E$13*1</f>
        <v>30</v>
      </c>
      <c r="Y24" s="30" t="n">
        <f aca="false">Inputs!$E$13*1</f>
        <v>30</v>
      </c>
      <c r="Z24" s="30" t="n">
        <f aca="false">Inputs!$E$13*1</f>
        <v>30</v>
      </c>
      <c r="AA24" s="30" t="n">
        <f aca="false">Inputs!$E$13*1</f>
        <v>30</v>
      </c>
      <c r="AB24" s="30" t="n">
        <f aca="false">Inputs!$E$13*1</f>
        <v>30</v>
      </c>
      <c r="AC24" s="30" t="n">
        <f aca="false">Inputs!$E$13*1</f>
        <v>30</v>
      </c>
      <c r="AD24" s="30" t="n">
        <f aca="false">Inputs!$E$13*1</f>
        <v>30</v>
      </c>
      <c r="AE24" s="30" t="n">
        <f aca="false">Inputs!$E$13*1</f>
        <v>30</v>
      </c>
      <c r="AF24" s="30" t="n">
        <f aca="false">Inputs!$E$13*1</f>
        <v>30</v>
      </c>
      <c r="AG24" s="30" t="n">
        <f aca="false">Inputs!$E$13*1</f>
        <v>30</v>
      </c>
      <c r="AH24" s="30" t="n">
        <f aca="false">Inputs!$E$13*1</f>
        <v>30</v>
      </c>
      <c r="AI24" s="30" t="n">
        <f aca="false">Inputs!$E$13*1</f>
        <v>30</v>
      </c>
      <c r="AJ24" s="30" t="n">
        <f aca="false">Inputs!$E$13*1</f>
        <v>30</v>
      </c>
      <c r="AK24" s="30" t="n">
        <f aca="false">Inputs!$E$13*1</f>
        <v>30</v>
      </c>
      <c r="AL24" s="30" t="n">
        <f aca="false">Inputs!$E$13*1</f>
        <v>30</v>
      </c>
    </row>
    <row r="25" customFormat="false" ht="15" hidden="false" customHeight="false" outlineLevel="0" collapsed="false">
      <c r="A25" s="4" t="s">
        <v>59</v>
      </c>
      <c r="C25" s="26" t="n">
        <f aca="false">C22*C23*C24</f>
        <v>15600</v>
      </c>
      <c r="D25" s="26" t="n">
        <f aca="false">D22*D23*D24</f>
        <v>18200</v>
      </c>
      <c r="E25" s="26" t="n">
        <f aca="false">E22*E23*E24</f>
        <v>20800</v>
      </c>
      <c r="F25" s="26" t="n">
        <f aca="false">F22*F23*F24</f>
        <v>23400</v>
      </c>
      <c r="G25" s="26" t="n">
        <f aca="false">G22*G23*G24</f>
        <v>26000</v>
      </c>
      <c r="H25" s="26" t="n">
        <f aca="false">H22*H23*H24</f>
        <v>28600</v>
      </c>
      <c r="I25" s="26" t="n">
        <f aca="false">I22*I23*I24</f>
        <v>31200</v>
      </c>
      <c r="J25" s="26" t="n">
        <f aca="false">J22*J23*J24</f>
        <v>31200</v>
      </c>
      <c r="K25" s="26" t="n">
        <f aca="false">K22*K23*K24</f>
        <v>31200</v>
      </c>
      <c r="L25" s="26" t="n">
        <f aca="false">L22*L23*L24</f>
        <v>31200</v>
      </c>
      <c r="M25" s="26" t="n">
        <f aca="false">M22*M23*M24</f>
        <v>31200</v>
      </c>
      <c r="N25" s="26" t="n">
        <f aca="false">N22*N23*N24</f>
        <v>31200</v>
      </c>
      <c r="O25" s="26" t="n">
        <f aca="false">O22*O23*O24</f>
        <v>34064.16</v>
      </c>
      <c r="P25" s="26" t="n">
        <f aca="false">P22*P23*P24</f>
        <v>34064.16</v>
      </c>
      <c r="Q25" s="26" t="n">
        <f aca="false">Q22*Q23*Q24</f>
        <v>34064.16</v>
      </c>
      <c r="R25" s="26" t="n">
        <f aca="false">R22*R23*R24</f>
        <v>34064.16</v>
      </c>
      <c r="S25" s="26" t="n">
        <f aca="false">S22*S23*S24</f>
        <v>34064.16</v>
      </c>
      <c r="T25" s="26" t="n">
        <f aca="false">T22*T23*T24</f>
        <v>34064.16</v>
      </c>
      <c r="U25" s="26" t="n">
        <f aca="false">U22*U23*U24</f>
        <v>34064.16</v>
      </c>
      <c r="V25" s="26" t="n">
        <f aca="false">V22*V23*V24</f>
        <v>34064.16</v>
      </c>
      <c r="W25" s="26" t="n">
        <f aca="false">W22*W23*W24</f>
        <v>34064.16</v>
      </c>
      <c r="X25" s="26" t="n">
        <f aca="false">X22*X23*X24</f>
        <v>34064.16</v>
      </c>
      <c r="Y25" s="26" t="n">
        <f aca="false">Y22*Y23*Y24</f>
        <v>34064.16</v>
      </c>
      <c r="Z25" s="26" t="n">
        <f aca="false">Z22*Z23*Z24</f>
        <v>34064.16</v>
      </c>
      <c r="AA25" s="26" t="n">
        <f aca="false">AA22*AA23*AA24</f>
        <v>37191.249888</v>
      </c>
      <c r="AB25" s="26" t="n">
        <f aca="false">AB22*AB23*AB24</f>
        <v>37191.249888</v>
      </c>
      <c r="AC25" s="26" t="n">
        <f aca="false">AC22*AC23*AC24</f>
        <v>37191.249888</v>
      </c>
      <c r="AD25" s="26" t="n">
        <f aca="false">AD22*AD23*AD24</f>
        <v>37191.249888</v>
      </c>
      <c r="AE25" s="26" t="n">
        <f aca="false">AE22*AE23*AE24</f>
        <v>37191.249888</v>
      </c>
      <c r="AF25" s="26" t="n">
        <f aca="false">AF22*AF23*AF24</f>
        <v>37191.249888</v>
      </c>
      <c r="AG25" s="26" t="n">
        <f aca="false">AG22*AG23*AG24</f>
        <v>37191.249888</v>
      </c>
      <c r="AH25" s="26" t="n">
        <f aca="false">AH22*AH23*AH24</f>
        <v>37191.249888</v>
      </c>
      <c r="AI25" s="26" t="n">
        <f aca="false">AI22*AI23*AI24</f>
        <v>37191.249888</v>
      </c>
      <c r="AJ25" s="26" t="n">
        <f aca="false">AJ22*AJ23*AJ24</f>
        <v>37191.249888</v>
      </c>
      <c r="AK25" s="26" t="n">
        <f aca="false">AK22*AK23*AK24</f>
        <v>37191.249888</v>
      </c>
      <c r="AL25" s="26" t="n">
        <f aca="false">AL22*AL23*AL24</f>
        <v>37191.249888</v>
      </c>
    </row>
    <row r="26" customFormat="false" ht="15" hidden="false" customHeight="false" outlineLevel="0" collapsed="false">
      <c r="A26" s="11" t="s">
        <v>111</v>
      </c>
      <c r="C26" s="24" t="n">
        <f aca="false">-C25*Inputs!$E$14</f>
        <v>-5148</v>
      </c>
      <c r="D26" s="24" t="n">
        <f aca="false">-D25*Inputs!$E$14</f>
        <v>-6006</v>
      </c>
      <c r="E26" s="24" t="n">
        <f aca="false">-E25*Inputs!$E$14</f>
        <v>-6864</v>
      </c>
      <c r="F26" s="24" t="n">
        <f aca="false">-F25*Inputs!$E$14</f>
        <v>-7722</v>
      </c>
      <c r="G26" s="24" t="n">
        <f aca="false">-G25*Inputs!$E$14</f>
        <v>-8580</v>
      </c>
      <c r="H26" s="24" t="n">
        <f aca="false">-H25*Inputs!$E$14</f>
        <v>-9438</v>
      </c>
      <c r="I26" s="24" t="n">
        <f aca="false">-I25*Inputs!$E$14</f>
        <v>-10296</v>
      </c>
      <c r="J26" s="24" t="n">
        <f aca="false">-J25*Inputs!$E$14</f>
        <v>-10296</v>
      </c>
      <c r="K26" s="24" t="n">
        <f aca="false">-K25*Inputs!$E$14</f>
        <v>-10296</v>
      </c>
      <c r="L26" s="24" t="n">
        <f aca="false">-L25*Inputs!$E$14</f>
        <v>-10296</v>
      </c>
      <c r="M26" s="24" t="n">
        <f aca="false">-M25*Inputs!$E$14</f>
        <v>-10296</v>
      </c>
      <c r="N26" s="24" t="n">
        <f aca="false">-N25*Inputs!$E$14</f>
        <v>-10296</v>
      </c>
      <c r="O26" s="24" t="n">
        <f aca="false">-O25*Inputs!$E$14</f>
        <v>-11241.1728</v>
      </c>
      <c r="P26" s="24" t="n">
        <f aca="false">-P25*Inputs!$E$14</f>
        <v>-11241.1728</v>
      </c>
      <c r="Q26" s="24" t="n">
        <f aca="false">-Q25*Inputs!$E$14</f>
        <v>-11241.1728</v>
      </c>
      <c r="R26" s="24" t="n">
        <f aca="false">-R25*Inputs!$E$14</f>
        <v>-11241.1728</v>
      </c>
      <c r="S26" s="24" t="n">
        <f aca="false">-S25*Inputs!$E$14</f>
        <v>-11241.1728</v>
      </c>
      <c r="T26" s="24" t="n">
        <f aca="false">-T25*Inputs!$E$14</f>
        <v>-11241.1728</v>
      </c>
      <c r="U26" s="24" t="n">
        <f aca="false">-U25*Inputs!$E$14</f>
        <v>-11241.1728</v>
      </c>
      <c r="V26" s="24" t="n">
        <f aca="false">-V25*Inputs!$E$14</f>
        <v>-11241.1728</v>
      </c>
      <c r="W26" s="24" t="n">
        <f aca="false">-W25*Inputs!$E$14</f>
        <v>-11241.1728</v>
      </c>
      <c r="X26" s="24" t="n">
        <f aca="false">-X25*Inputs!$E$14</f>
        <v>-11241.1728</v>
      </c>
      <c r="Y26" s="24" t="n">
        <f aca="false">-Y25*Inputs!$E$14</f>
        <v>-11241.1728</v>
      </c>
      <c r="Z26" s="24" t="n">
        <f aca="false">-Z25*Inputs!$E$14</f>
        <v>-11241.1728</v>
      </c>
      <c r="AA26" s="24" t="n">
        <f aca="false">-AA25*Inputs!$E$14</f>
        <v>-12273.11246304</v>
      </c>
      <c r="AB26" s="24" t="n">
        <f aca="false">-AB25*Inputs!$E$14</f>
        <v>-12273.11246304</v>
      </c>
      <c r="AC26" s="24" t="n">
        <f aca="false">-AC25*Inputs!$E$14</f>
        <v>-12273.11246304</v>
      </c>
      <c r="AD26" s="24" t="n">
        <f aca="false">-AD25*Inputs!$E$14</f>
        <v>-12273.11246304</v>
      </c>
      <c r="AE26" s="24" t="n">
        <f aca="false">-AE25*Inputs!$E$14</f>
        <v>-12273.11246304</v>
      </c>
      <c r="AF26" s="24" t="n">
        <f aca="false">-AF25*Inputs!$E$14</f>
        <v>-12273.11246304</v>
      </c>
      <c r="AG26" s="24" t="n">
        <f aca="false">-AG25*Inputs!$E$14</f>
        <v>-12273.11246304</v>
      </c>
      <c r="AH26" s="24" t="n">
        <f aca="false">-AH25*Inputs!$E$14</f>
        <v>-12273.11246304</v>
      </c>
      <c r="AI26" s="24" t="n">
        <f aca="false">-AI25*Inputs!$E$14</f>
        <v>-12273.11246304</v>
      </c>
      <c r="AJ26" s="24" t="n">
        <f aca="false">-AJ25*Inputs!$E$14</f>
        <v>-12273.11246304</v>
      </c>
      <c r="AK26" s="24" t="n">
        <f aca="false">-AK25*Inputs!$E$14</f>
        <v>-12273.11246304</v>
      </c>
      <c r="AL26" s="24" t="n">
        <f aca="false">-AL25*Inputs!$E$14</f>
        <v>-12273.11246304</v>
      </c>
    </row>
    <row r="27" customFormat="false" ht="15" hidden="false" customHeight="false" outlineLevel="0" collapsed="false">
      <c r="A27" s="4" t="s">
        <v>60</v>
      </c>
      <c r="C27" s="26" t="n">
        <f aca="false">C25+C26</f>
        <v>10452</v>
      </c>
      <c r="D27" s="26" t="n">
        <f aca="false">D25+D26</f>
        <v>12194</v>
      </c>
      <c r="E27" s="26" t="n">
        <f aca="false">E25+E26</f>
        <v>13936</v>
      </c>
      <c r="F27" s="26" t="n">
        <f aca="false">F25+F26</f>
        <v>15678</v>
      </c>
      <c r="G27" s="26" t="n">
        <f aca="false">G25+G26</f>
        <v>17420</v>
      </c>
      <c r="H27" s="26" t="n">
        <f aca="false">H25+H26</f>
        <v>19162</v>
      </c>
      <c r="I27" s="26" t="n">
        <f aca="false">I25+I26</f>
        <v>20904</v>
      </c>
      <c r="J27" s="26" t="n">
        <f aca="false">J25+J26</f>
        <v>20904</v>
      </c>
      <c r="K27" s="26" t="n">
        <f aca="false">K25+K26</f>
        <v>20904</v>
      </c>
      <c r="L27" s="26" t="n">
        <f aca="false">L25+L26</f>
        <v>20904</v>
      </c>
      <c r="M27" s="26" t="n">
        <f aca="false">M25+M26</f>
        <v>20904</v>
      </c>
      <c r="N27" s="26" t="n">
        <f aca="false">N25+N26</f>
        <v>20904</v>
      </c>
      <c r="O27" s="26" t="n">
        <f aca="false">O25+O26</f>
        <v>22822.9872</v>
      </c>
      <c r="P27" s="26" t="n">
        <f aca="false">P25+P26</f>
        <v>22822.9872</v>
      </c>
      <c r="Q27" s="26" t="n">
        <f aca="false">Q25+Q26</f>
        <v>22822.9872</v>
      </c>
      <c r="R27" s="26" t="n">
        <f aca="false">R25+R26</f>
        <v>22822.9872</v>
      </c>
      <c r="S27" s="26" t="n">
        <f aca="false">S25+S26</f>
        <v>22822.9872</v>
      </c>
      <c r="T27" s="26" t="n">
        <f aca="false">T25+T26</f>
        <v>22822.9872</v>
      </c>
      <c r="U27" s="26" t="n">
        <f aca="false">U25+U26</f>
        <v>22822.9872</v>
      </c>
      <c r="V27" s="26" t="n">
        <f aca="false">V25+V26</f>
        <v>22822.9872</v>
      </c>
      <c r="W27" s="26" t="n">
        <f aca="false">W25+W26</f>
        <v>22822.9872</v>
      </c>
      <c r="X27" s="26" t="n">
        <f aca="false">X25+X26</f>
        <v>22822.9872</v>
      </c>
      <c r="Y27" s="26" t="n">
        <f aca="false">Y25+Y26</f>
        <v>22822.9872</v>
      </c>
      <c r="Z27" s="26" t="n">
        <f aca="false">Z25+Z26</f>
        <v>22822.9872</v>
      </c>
      <c r="AA27" s="26" t="n">
        <f aca="false">AA25+AA26</f>
        <v>24918.13742496</v>
      </c>
      <c r="AB27" s="26" t="n">
        <f aca="false">AB25+AB26</f>
        <v>24918.13742496</v>
      </c>
      <c r="AC27" s="26" t="n">
        <f aca="false">AC25+AC26</f>
        <v>24918.13742496</v>
      </c>
      <c r="AD27" s="26" t="n">
        <f aca="false">AD25+AD26</f>
        <v>24918.13742496</v>
      </c>
      <c r="AE27" s="26" t="n">
        <f aca="false">AE25+AE26</f>
        <v>24918.13742496</v>
      </c>
      <c r="AF27" s="26" t="n">
        <f aca="false">AF25+AF26</f>
        <v>24918.13742496</v>
      </c>
      <c r="AG27" s="26" t="n">
        <f aca="false">AG25+AG26</f>
        <v>24918.13742496</v>
      </c>
      <c r="AH27" s="26" t="n">
        <f aca="false">AH25+AH26</f>
        <v>24918.13742496</v>
      </c>
      <c r="AI27" s="26" t="n">
        <f aca="false">AI25+AI26</f>
        <v>24918.13742496</v>
      </c>
      <c r="AJ27" s="26" t="n">
        <f aca="false">AJ25+AJ26</f>
        <v>24918.13742496</v>
      </c>
      <c r="AK27" s="26" t="n">
        <f aca="false">AK25+AK26</f>
        <v>24918.13742496</v>
      </c>
      <c r="AL27" s="26" t="n">
        <f aca="false">AL25+AL26</f>
        <v>24918.13742496</v>
      </c>
    </row>
    <row r="29" customFormat="false" ht="15" hidden="false" customHeight="false" outlineLevel="0" collapsed="false">
      <c r="A29" s="9" t="s">
        <v>112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customFormat="false" ht="15" hidden="false" customHeight="false" outlineLevel="0" collapsed="false">
      <c r="A30" s="11" t="s">
        <v>113</v>
      </c>
      <c r="C30" s="24" t="n">
        <f aca="false">-Inputs!$E$15*1</f>
        <v>-4500</v>
      </c>
      <c r="D30" s="24" t="n">
        <f aca="false">-Inputs!$E$15*1</f>
        <v>-4500</v>
      </c>
      <c r="E30" s="24" t="n">
        <f aca="false">-Inputs!$E$15*1</f>
        <v>-4500</v>
      </c>
      <c r="F30" s="24" t="n">
        <f aca="false">-Inputs!$E$15*1</f>
        <v>-4500</v>
      </c>
      <c r="G30" s="24" t="n">
        <f aca="false">-Inputs!$E$15*1</f>
        <v>-4500</v>
      </c>
      <c r="H30" s="24" t="n">
        <f aca="false">-Inputs!$E$15*1</f>
        <v>-4500</v>
      </c>
      <c r="I30" s="24" t="n">
        <f aca="false">-Inputs!$E$15*1</f>
        <v>-4500</v>
      </c>
      <c r="J30" s="24" t="n">
        <f aca="false">-Inputs!$E$15*1</f>
        <v>-4500</v>
      </c>
      <c r="K30" s="24" t="n">
        <f aca="false">-Inputs!$E$15*1</f>
        <v>-4500</v>
      </c>
      <c r="L30" s="24" t="n">
        <f aca="false">-Inputs!$E$15*1</f>
        <v>-4500</v>
      </c>
      <c r="M30" s="24" t="n">
        <f aca="false">-Inputs!$E$15*1</f>
        <v>-4500</v>
      </c>
      <c r="N30" s="24" t="n">
        <f aca="false">-Inputs!$E$15*1</f>
        <v>-4500</v>
      </c>
      <c r="O30" s="24" t="n">
        <f aca="false">-Inputs!$E$15*1</f>
        <v>-4500</v>
      </c>
      <c r="P30" s="24" t="n">
        <f aca="false">-Inputs!$E$15*1</f>
        <v>-4500</v>
      </c>
      <c r="Q30" s="24" t="n">
        <f aca="false">-Inputs!$E$15*1</f>
        <v>-4500</v>
      </c>
      <c r="R30" s="24" t="n">
        <f aca="false">-Inputs!$E$15*1</f>
        <v>-4500</v>
      </c>
      <c r="S30" s="24" t="n">
        <f aca="false">-Inputs!$E$15*1</f>
        <v>-4500</v>
      </c>
      <c r="T30" s="24" t="n">
        <f aca="false">-Inputs!$E$15*1</f>
        <v>-4500</v>
      </c>
      <c r="U30" s="24" t="n">
        <f aca="false">-Inputs!$E$15*1</f>
        <v>-4500</v>
      </c>
      <c r="V30" s="24" t="n">
        <f aca="false">-Inputs!$E$15*1</f>
        <v>-4500</v>
      </c>
      <c r="W30" s="24" t="n">
        <f aca="false">-Inputs!$E$15*1</f>
        <v>-4500</v>
      </c>
      <c r="X30" s="24" t="n">
        <f aca="false">-Inputs!$E$15*1</f>
        <v>-4500</v>
      </c>
      <c r="Y30" s="24" t="n">
        <f aca="false">-Inputs!$E$15*1</f>
        <v>-4500</v>
      </c>
      <c r="Z30" s="24" t="n">
        <f aca="false">-Inputs!$E$15*1</f>
        <v>-4500</v>
      </c>
      <c r="AA30" s="24" t="n">
        <f aca="false">-Inputs!$E$15*1</f>
        <v>-4500</v>
      </c>
      <c r="AB30" s="24" t="n">
        <f aca="false">-Inputs!$E$15*1</f>
        <v>-4500</v>
      </c>
      <c r="AC30" s="24" t="n">
        <f aca="false">-Inputs!$E$15*1</f>
        <v>-4500</v>
      </c>
      <c r="AD30" s="24" t="n">
        <f aca="false">-Inputs!$E$15*1</f>
        <v>-4500</v>
      </c>
      <c r="AE30" s="24" t="n">
        <f aca="false">-Inputs!$E$15*1</f>
        <v>-4500</v>
      </c>
      <c r="AF30" s="24" t="n">
        <f aca="false">-Inputs!$E$15*1</f>
        <v>-4500</v>
      </c>
      <c r="AG30" s="24" t="n">
        <f aca="false">-Inputs!$E$15*1</f>
        <v>-4500</v>
      </c>
      <c r="AH30" s="24" t="n">
        <f aca="false">-Inputs!$E$15*1</f>
        <v>-4500</v>
      </c>
      <c r="AI30" s="24" t="n">
        <f aca="false">-Inputs!$E$15*1</f>
        <v>-4500</v>
      </c>
      <c r="AJ30" s="24" t="n">
        <f aca="false">-Inputs!$E$15*1</f>
        <v>-4500</v>
      </c>
      <c r="AK30" s="24" t="n">
        <f aca="false">-Inputs!$E$15*1</f>
        <v>-4500</v>
      </c>
      <c r="AL30" s="24" t="n">
        <f aca="false">-Inputs!$E$15*1</f>
        <v>-4500</v>
      </c>
    </row>
    <row r="31" customFormat="false" ht="15" hidden="false" customHeight="false" outlineLevel="0" collapsed="false">
      <c r="A31" s="11" t="s">
        <v>114</v>
      </c>
      <c r="C31" s="24" t="n">
        <f aca="false">C83</f>
        <v>-10453.3333333333</v>
      </c>
      <c r="D31" s="24" t="n">
        <f aca="false">D83</f>
        <v>-10453.3333333333</v>
      </c>
      <c r="E31" s="24" t="n">
        <f aca="false">E83</f>
        <v>-10453.3333333333</v>
      </c>
      <c r="F31" s="24" t="n">
        <f aca="false">F83</f>
        <v>-10453.3333333333</v>
      </c>
      <c r="G31" s="24" t="n">
        <f aca="false">G83</f>
        <v>-10453.3333333333</v>
      </c>
      <c r="H31" s="24" t="n">
        <f aca="false">H83</f>
        <v>-10453.3333333333</v>
      </c>
      <c r="I31" s="24" t="n">
        <f aca="false">I83</f>
        <v>-10453.3333333333</v>
      </c>
      <c r="J31" s="24" t="n">
        <f aca="false">J83</f>
        <v>-10453.3333333333</v>
      </c>
      <c r="K31" s="24" t="n">
        <f aca="false">K83</f>
        <v>-10453.3333333333</v>
      </c>
      <c r="L31" s="24" t="n">
        <f aca="false">L83</f>
        <v>-10453.3333333333</v>
      </c>
      <c r="M31" s="24" t="n">
        <f aca="false">M83</f>
        <v>-10453.3333333333</v>
      </c>
      <c r="N31" s="24" t="n">
        <f aca="false">N83</f>
        <v>-10453.3333333333</v>
      </c>
      <c r="O31" s="24" t="n">
        <f aca="false">O83</f>
        <v>-10766.9333333333</v>
      </c>
      <c r="P31" s="24" t="n">
        <f aca="false">P83</f>
        <v>-10766.9333333333</v>
      </c>
      <c r="Q31" s="24" t="n">
        <f aca="false">Q83</f>
        <v>-10766.9333333333</v>
      </c>
      <c r="R31" s="24" t="n">
        <f aca="false">R83</f>
        <v>-10766.9333333333</v>
      </c>
      <c r="S31" s="24" t="n">
        <f aca="false">S83</f>
        <v>-10766.9333333333</v>
      </c>
      <c r="T31" s="24" t="n">
        <f aca="false">T83</f>
        <v>-10766.9333333333</v>
      </c>
      <c r="U31" s="24" t="n">
        <f aca="false">U83</f>
        <v>-10766.9333333333</v>
      </c>
      <c r="V31" s="24" t="n">
        <f aca="false">V83</f>
        <v>-10766.9333333333</v>
      </c>
      <c r="W31" s="24" t="n">
        <f aca="false">W83</f>
        <v>-10766.9333333333</v>
      </c>
      <c r="X31" s="24" t="n">
        <f aca="false">X83</f>
        <v>-10766.9333333333</v>
      </c>
      <c r="Y31" s="24" t="n">
        <f aca="false">Y83</f>
        <v>-10766.9333333333</v>
      </c>
      <c r="Z31" s="24" t="n">
        <f aca="false">Z83</f>
        <v>-10766.9333333333</v>
      </c>
      <c r="AA31" s="24" t="n">
        <f aca="false">AA83</f>
        <v>-11089.9413333333</v>
      </c>
      <c r="AB31" s="24" t="n">
        <f aca="false">AB83</f>
        <v>-11089.9413333333</v>
      </c>
      <c r="AC31" s="24" t="n">
        <f aca="false">AC83</f>
        <v>-11089.9413333333</v>
      </c>
      <c r="AD31" s="24" t="n">
        <f aca="false">AD83</f>
        <v>-11089.9413333333</v>
      </c>
      <c r="AE31" s="24" t="n">
        <f aca="false">AE83</f>
        <v>-11089.9413333333</v>
      </c>
      <c r="AF31" s="24" t="n">
        <f aca="false">AF83</f>
        <v>-11089.9413333333</v>
      </c>
      <c r="AG31" s="24" t="n">
        <f aca="false">AG83</f>
        <v>-11089.9413333333</v>
      </c>
      <c r="AH31" s="24" t="n">
        <f aca="false">AH83</f>
        <v>-11089.9413333333</v>
      </c>
      <c r="AI31" s="24" t="n">
        <f aca="false">AI83</f>
        <v>-11089.9413333333</v>
      </c>
      <c r="AJ31" s="24" t="n">
        <f aca="false">AJ83</f>
        <v>-11089.9413333333</v>
      </c>
      <c r="AK31" s="24" t="n">
        <f aca="false">AK83</f>
        <v>-11089.9413333333</v>
      </c>
      <c r="AL31" s="24" t="n">
        <f aca="false">AL83</f>
        <v>-11089.9413333333</v>
      </c>
    </row>
    <row r="32" customFormat="false" ht="15" hidden="false" customHeight="false" outlineLevel="0" collapsed="false">
      <c r="A32" s="11" t="s">
        <v>115</v>
      </c>
      <c r="C32" s="24" t="n">
        <f aca="false">-C25*Inputs!$E$16</f>
        <v>-468</v>
      </c>
      <c r="D32" s="24" t="n">
        <f aca="false">-D25*Inputs!$E$16</f>
        <v>-546</v>
      </c>
      <c r="E32" s="24" t="n">
        <f aca="false">-E25*Inputs!$E$16</f>
        <v>-624</v>
      </c>
      <c r="F32" s="24" t="n">
        <f aca="false">-F25*Inputs!$E$16</f>
        <v>-702</v>
      </c>
      <c r="G32" s="24" t="n">
        <f aca="false">-G25*Inputs!$E$16</f>
        <v>-780</v>
      </c>
      <c r="H32" s="24" t="n">
        <f aca="false">-H25*Inputs!$E$16</f>
        <v>-858</v>
      </c>
      <c r="I32" s="24" t="n">
        <f aca="false">-I25*Inputs!$E$16</f>
        <v>-936</v>
      </c>
      <c r="J32" s="24" t="n">
        <f aca="false">-J25*Inputs!$E$16</f>
        <v>-936</v>
      </c>
      <c r="K32" s="24" t="n">
        <f aca="false">-K25*Inputs!$E$16</f>
        <v>-936</v>
      </c>
      <c r="L32" s="24" t="n">
        <f aca="false">-L25*Inputs!$E$16</f>
        <v>-936</v>
      </c>
      <c r="M32" s="24" t="n">
        <f aca="false">-M25*Inputs!$E$16</f>
        <v>-936</v>
      </c>
      <c r="N32" s="24" t="n">
        <f aca="false">-N25*Inputs!$E$16</f>
        <v>-936</v>
      </c>
      <c r="O32" s="24" t="n">
        <f aca="false">-O25*Inputs!$E$16</f>
        <v>-1021.9248</v>
      </c>
      <c r="P32" s="24" t="n">
        <f aca="false">-P25*Inputs!$E$16</f>
        <v>-1021.9248</v>
      </c>
      <c r="Q32" s="24" t="n">
        <f aca="false">-Q25*Inputs!$E$16</f>
        <v>-1021.9248</v>
      </c>
      <c r="R32" s="24" t="n">
        <f aca="false">-R25*Inputs!$E$16</f>
        <v>-1021.9248</v>
      </c>
      <c r="S32" s="24" t="n">
        <f aca="false">-S25*Inputs!$E$16</f>
        <v>-1021.9248</v>
      </c>
      <c r="T32" s="24" t="n">
        <f aca="false">-T25*Inputs!$E$16</f>
        <v>-1021.9248</v>
      </c>
      <c r="U32" s="24" t="n">
        <f aca="false">-U25*Inputs!$E$16</f>
        <v>-1021.9248</v>
      </c>
      <c r="V32" s="24" t="n">
        <f aca="false">-V25*Inputs!$E$16</f>
        <v>-1021.9248</v>
      </c>
      <c r="W32" s="24" t="n">
        <f aca="false">-W25*Inputs!$E$16</f>
        <v>-1021.9248</v>
      </c>
      <c r="X32" s="24" t="n">
        <f aca="false">-X25*Inputs!$E$16</f>
        <v>-1021.9248</v>
      </c>
      <c r="Y32" s="24" t="n">
        <f aca="false">-Y25*Inputs!$E$16</f>
        <v>-1021.9248</v>
      </c>
      <c r="Z32" s="24" t="n">
        <f aca="false">-Z25*Inputs!$E$16</f>
        <v>-1021.9248</v>
      </c>
      <c r="AA32" s="24" t="n">
        <f aca="false">-AA25*Inputs!$E$16</f>
        <v>-1115.73749664</v>
      </c>
      <c r="AB32" s="24" t="n">
        <f aca="false">-AB25*Inputs!$E$16</f>
        <v>-1115.73749664</v>
      </c>
      <c r="AC32" s="24" t="n">
        <f aca="false">-AC25*Inputs!$E$16</f>
        <v>-1115.73749664</v>
      </c>
      <c r="AD32" s="24" t="n">
        <f aca="false">-AD25*Inputs!$E$16</f>
        <v>-1115.73749664</v>
      </c>
      <c r="AE32" s="24" t="n">
        <f aca="false">-AE25*Inputs!$E$16</f>
        <v>-1115.73749664</v>
      </c>
      <c r="AF32" s="24" t="n">
        <f aca="false">-AF25*Inputs!$E$16</f>
        <v>-1115.73749664</v>
      </c>
      <c r="AG32" s="24" t="n">
        <f aca="false">-AG25*Inputs!$E$16</f>
        <v>-1115.73749664</v>
      </c>
      <c r="AH32" s="24" t="n">
        <f aca="false">-AH25*Inputs!$E$16</f>
        <v>-1115.73749664</v>
      </c>
      <c r="AI32" s="24" t="n">
        <f aca="false">-AI25*Inputs!$E$16</f>
        <v>-1115.73749664</v>
      </c>
      <c r="AJ32" s="24" t="n">
        <f aca="false">-AJ25*Inputs!$E$16</f>
        <v>-1115.73749664</v>
      </c>
      <c r="AK32" s="24" t="n">
        <f aca="false">-AK25*Inputs!$E$16</f>
        <v>-1115.73749664</v>
      </c>
      <c r="AL32" s="24" t="n">
        <f aca="false">-AL25*Inputs!$E$16</f>
        <v>-1115.73749664</v>
      </c>
    </row>
    <row r="33" customFormat="false" ht="15" hidden="false" customHeight="false" outlineLevel="0" collapsed="false">
      <c r="A33" s="11" t="s">
        <v>116</v>
      </c>
      <c r="C33" s="24" t="n">
        <f aca="false">-Inputs!$E$17*1</f>
        <v>-2000</v>
      </c>
      <c r="D33" s="24" t="n">
        <f aca="false">-Inputs!$E$17*1</f>
        <v>-2000</v>
      </c>
      <c r="E33" s="24" t="n">
        <f aca="false">-Inputs!$E$17*1</f>
        <v>-2000</v>
      </c>
      <c r="F33" s="24" t="n">
        <f aca="false">-Inputs!$E$17*1</f>
        <v>-2000</v>
      </c>
      <c r="G33" s="24" t="n">
        <f aca="false">-Inputs!$E$17*1</f>
        <v>-2000</v>
      </c>
      <c r="H33" s="24" t="n">
        <f aca="false">-Inputs!$E$17*1</f>
        <v>-2000</v>
      </c>
      <c r="I33" s="24" t="n">
        <f aca="false">-Inputs!$E$17*1</f>
        <v>-2000</v>
      </c>
      <c r="J33" s="24" t="n">
        <f aca="false">-Inputs!$E$17*1</f>
        <v>-2000</v>
      </c>
      <c r="K33" s="24" t="n">
        <f aca="false">-Inputs!$E$17*1</f>
        <v>-2000</v>
      </c>
      <c r="L33" s="24" t="n">
        <f aca="false">-Inputs!$E$17*1</f>
        <v>-2000</v>
      </c>
      <c r="M33" s="24" t="n">
        <f aca="false">-Inputs!$E$17*1</f>
        <v>-2000</v>
      </c>
      <c r="N33" s="24" t="n">
        <f aca="false">-Inputs!$E$17*1</f>
        <v>-2000</v>
      </c>
      <c r="O33" s="24" t="n">
        <f aca="false">-Inputs!$E$17*1</f>
        <v>-2000</v>
      </c>
      <c r="P33" s="24" t="n">
        <f aca="false">-Inputs!$E$17*1</f>
        <v>-2000</v>
      </c>
      <c r="Q33" s="24" t="n">
        <f aca="false">-Inputs!$E$17*1</f>
        <v>-2000</v>
      </c>
      <c r="R33" s="24" t="n">
        <f aca="false">-Inputs!$E$17*1</f>
        <v>-2000</v>
      </c>
      <c r="S33" s="24" t="n">
        <f aca="false">-Inputs!$E$17*1</f>
        <v>-2000</v>
      </c>
      <c r="T33" s="24" t="n">
        <f aca="false">-Inputs!$E$17*1</f>
        <v>-2000</v>
      </c>
      <c r="U33" s="24" t="n">
        <f aca="false">-Inputs!$E$17*1</f>
        <v>-2000</v>
      </c>
      <c r="V33" s="24" t="n">
        <f aca="false">-Inputs!$E$17*1</f>
        <v>-2000</v>
      </c>
      <c r="W33" s="24" t="n">
        <f aca="false">-Inputs!$E$17*1</f>
        <v>-2000</v>
      </c>
      <c r="X33" s="24" t="n">
        <f aca="false">-Inputs!$E$17*1</f>
        <v>-2000</v>
      </c>
      <c r="Y33" s="24" t="n">
        <f aca="false">-Inputs!$E$17*1</f>
        <v>-2000</v>
      </c>
      <c r="Z33" s="24" t="n">
        <f aca="false">-Inputs!$E$17*1</f>
        <v>-2000</v>
      </c>
      <c r="AA33" s="24" t="n">
        <f aca="false">-Inputs!$E$17*1</f>
        <v>-2000</v>
      </c>
      <c r="AB33" s="24" t="n">
        <f aca="false">-Inputs!$E$17*1</f>
        <v>-2000</v>
      </c>
      <c r="AC33" s="24" t="n">
        <f aca="false">-Inputs!$E$17*1</f>
        <v>-2000</v>
      </c>
      <c r="AD33" s="24" t="n">
        <f aca="false">-Inputs!$E$17*1</f>
        <v>-2000</v>
      </c>
      <c r="AE33" s="24" t="n">
        <f aca="false">-Inputs!$E$17*1</f>
        <v>-2000</v>
      </c>
      <c r="AF33" s="24" t="n">
        <f aca="false">-Inputs!$E$17*1</f>
        <v>-2000</v>
      </c>
      <c r="AG33" s="24" t="n">
        <f aca="false">-Inputs!$E$17*1</f>
        <v>-2000</v>
      </c>
      <c r="AH33" s="24" t="n">
        <f aca="false">-Inputs!$E$17*1</f>
        <v>-2000</v>
      </c>
      <c r="AI33" s="24" t="n">
        <f aca="false">-Inputs!$E$17*1</f>
        <v>-2000</v>
      </c>
      <c r="AJ33" s="24" t="n">
        <f aca="false">-Inputs!$E$17*1</f>
        <v>-2000</v>
      </c>
      <c r="AK33" s="24" t="n">
        <f aca="false">-Inputs!$E$17*1</f>
        <v>-2000</v>
      </c>
      <c r="AL33" s="24" t="n">
        <f aca="false">-Inputs!$E$17*1</f>
        <v>-2000</v>
      </c>
    </row>
    <row r="34" customFormat="false" ht="15" hidden="false" customHeight="false" outlineLevel="0" collapsed="false">
      <c r="A34" s="4" t="s">
        <v>62</v>
      </c>
      <c r="C34" s="26" t="n">
        <f aca="false">C30+C31+C32+C33</f>
        <v>-17421.3333333333</v>
      </c>
      <c r="D34" s="26" t="n">
        <f aca="false">D30+D31+D32+D33</f>
        <v>-17499.3333333333</v>
      </c>
      <c r="E34" s="26" t="n">
        <f aca="false">E30+E31+E32+E33</f>
        <v>-17577.3333333333</v>
      </c>
      <c r="F34" s="26" t="n">
        <f aca="false">F30+F31+F32+F33</f>
        <v>-17655.3333333333</v>
      </c>
      <c r="G34" s="26" t="n">
        <f aca="false">G30+G31+G32+G33</f>
        <v>-17733.3333333333</v>
      </c>
      <c r="H34" s="26" t="n">
        <f aca="false">H30+H31+H32+H33</f>
        <v>-17811.3333333333</v>
      </c>
      <c r="I34" s="26" t="n">
        <f aca="false">I30+I31+I32+I33</f>
        <v>-17889.3333333333</v>
      </c>
      <c r="J34" s="26" t="n">
        <f aca="false">J30+J31+J32+J33</f>
        <v>-17889.3333333333</v>
      </c>
      <c r="K34" s="26" t="n">
        <f aca="false">K30+K31+K32+K33</f>
        <v>-17889.3333333333</v>
      </c>
      <c r="L34" s="26" t="n">
        <f aca="false">L30+L31+L32+L33</f>
        <v>-17889.3333333333</v>
      </c>
      <c r="M34" s="26" t="n">
        <f aca="false">M30+M31+M32+M33</f>
        <v>-17889.3333333333</v>
      </c>
      <c r="N34" s="26" t="n">
        <f aca="false">N30+N31+N32+N33</f>
        <v>-17889.3333333333</v>
      </c>
      <c r="O34" s="26" t="n">
        <f aca="false">O30+O31+O32+O33</f>
        <v>-18288.8581333333</v>
      </c>
      <c r="P34" s="26" t="n">
        <f aca="false">P30+P31+P32+P33</f>
        <v>-18288.8581333333</v>
      </c>
      <c r="Q34" s="26" t="n">
        <f aca="false">Q30+Q31+Q32+Q33</f>
        <v>-18288.8581333333</v>
      </c>
      <c r="R34" s="26" t="n">
        <f aca="false">R30+R31+R32+R33</f>
        <v>-18288.8581333333</v>
      </c>
      <c r="S34" s="26" t="n">
        <f aca="false">S30+S31+S32+S33</f>
        <v>-18288.8581333333</v>
      </c>
      <c r="T34" s="26" t="n">
        <f aca="false">T30+T31+T32+T33</f>
        <v>-18288.8581333333</v>
      </c>
      <c r="U34" s="26" t="n">
        <f aca="false">U30+U31+U32+U33</f>
        <v>-18288.8581333333</v>
      </c>
      <c r="V34" s="26" t="n">
        <f aca="false">V30+V31+V32+V33</f>
        <v>-18288.8581333333</v>
      </c>
      <c r="W34" s="26" t="n">
        <f aca="false">W30+W31+W32+W33</f>
        <v>-18288.8581333333</v>
      </c>
      <c r="X34" s="26" t="n">
        <f aca="false">X30+X31+X32+X33</f>
        <v>-18288.8581333333</v>
      </c>
      <c r="Y34" s="26" t="n">
        <f aca="false">Y30+Y31+Y32+Y33</f>
        <v>-18288.8581333333</v>
      </c>
      <c r="Z34" s="26" t="n">
        <f aca="false">Z30+Z31+Z32+Z33</f>
        <v>-18288.8581333333</v>
      </c>
      <c r="AA34" s="26" t="n">
        <f aca="false">AA30+AA31+AA32+AA33</f>
        <v>-18705.6788299733</v>
      </c>
      <c r="AB34" s="26" t="n">
        <f aca="false">AB30+AB31+AB32+AB33</f>
        <v>-18705.6788299733</v>
      </c>
      <c r="AC34" s="26" t="n">
        <f aca="false">AC30+AC31+AC32+AC33</f>
        <v>-18705.6788299733</v>
      </c>
      <c r="AD34" s="26" t="n">
        <f aca="false">AD30+AD31+AD32+AD33</f>
        <v>-18705.6788299733</v>
      </c>
      <c r="AE34" s="26" t="n">
        <f aca="false">AE30+AE31+AE32+AE33</f>
        <v>-18705.6788299733</v>
      </c>
      <c r="AF34" s="26" t="n">
        <f aca="false">AF30+AF31+AF32+AF33</f>
        <v>-18705.6788299733</v>
      </c>
      <c r="AG34" s="26" t="n">
        <f aca="false">AG30+AG31+AG32+AG33</f>
        <v>-18705.6788299733</v>
      </c>
      <c r="AH34" s="26" t="n">
        <f aca="false">AH30+AH31+AH32+AH33</f>
        <v>-18705.6788299733</v>
      </c>
      <c r="AI34" s="26" t="n">
        <f aca="false">AI30+AI31+AI32+AI33</f>
        <v>-18705.6788299733</v>
      </c>
      <c r="AJ34" s="26" t="n">
        <f aca="false">AJ30+AJ31+AJ32+AJ33</f>
        <v>-18705.6788299733</v>
      </c>
      <c r="AK34" s="26" t="n">
        <f aca="false">AK30+AK31+AK32+AK33</f>
        <v>-18705.6788299733</v>
      </c>
      <c r="AL34" s="26" t="n">
        <f aca="false">AL30+AL31+AL32+AL33</f>
        <v>-18705.6788299733</v>
      </c>
    </row>
    <row r="35" customFormat="false" ht="15" hidden="false" customHeight="false" outlineLevel="0" collapsed="false">
      <c r="A35" s="4" t="s">
        <v>63</v>
      </c>
      <c r="C35" s="26" t="n">
        <f aca="false">C27+C34</f>
        <v>-6969.33333333334</v>
      </c>
      <c r="D35" s="26" t="n">
        <f aca="false">D27+D34</f>
        <v>-5305.33333333333</v>
      </c>
      <c r="E35" s="26" t="n">
        <f aca="false">E27+E34</f>
        <v>-3641.33333333334</v>
      </c>
      <c r="F35" s="26" t="n">
        <f aca="false">F27+F34</f>
        <v>-1977.33333333334</v>
      </c>
      <c r="G35" s="26" t="n">
        <f aca="false">G27+G34</f>
        <v>-313.333333333339</v>
      </c>
      <c r="H35" s="26" t="n">
        <f aca="false">H27+H34</f>
        <v>1350.66666666666</v>
      </c>
      <c r="I35" s="26" t="n">
        <f aca="false">I27+I34</f>
        <v>3014.66666666666</v>
      </c>
      <c r="J35" s="26" t="n">
        <f aca="false">J27+J34</f>
        <v>3014.66666666666</v>
      </c>
      <c r="K35" s="26" t="n">
        <f aca="false">K27+K34</f>
        <v>3014.66666666666</v>
      </c>
      <c r="L35" s="26" t="n">
        <f aca="false">L27+L34</f>
        <v>3014.66666666666</v>
      </c>
      <c r="M35" s="26" t="n">
        <f aca="false">M27+M34</f>
        <v>3014.66666666666</v>
      </c>
      <c r="N35" s="26" t="n">
        <f aca="false">N27+N34</f>
        <v>3014.66666666666</v>
      </c>
      <c r="O35" s="26" t="n">
        <f aca="false">O27+O34</f>
        <v>4534.12906666667</v>
      </c>
      <c r="P35" s="26" t="n">
        <f aca="false">P27+P34</f>
        <v>4534.12906666667</v>
      </c>
      <c r="Q35" s="26" t="n">
        <f aca="false">Q27+Q34</f>
        <v>4534.12906666667</v>
      </c>
      <c r="R35" s="26" t="n">
        <f aca="false">R27+R34</f>
        <v>4534.12906666667</v>
      </c>
      <c r="S35" s="26" t="n">
        <f aca="false">S27+S34</f>
        <v>4534.12906666667</v>
      </c>
      <c r="T35" s="26" t="n">
        <f aca="false">T27+T34</f>
        <v>4534.12906666667</v>
      </c>
      <c r="U35" s="26" t="n">
        <f aca="false">U27+U34</f>
        <v>4534.12906666667</v>
      </c>
      <c r="V35" s="26" t="n">
        <f aca="false">V27+V34</f>
        <v>4534.12906666667</v>
      </c>
      <c r="W35" s="26" t="n">
        <f aca="false">W27+W34</f>
        <v>4534.12906666667</v>
      </c>
      <c r="X35" s="26" t="n">
        <f aca="false">X27+X34</f>
        <v>4534.12906666667</v>
      </c>
      <c r="Y35" s="26" t="n">
        <f aca="false">Y27+Y34</f>
        <v>4534.12906666667</v>
      </c>
      <c r="Z35" s="26" t="n">
        <f aca="false">Z27+Z34</f>
        <v>4534.12906666667</v>
      </c>
      <c r="AA35" s="26" t="n">
        <f aca="false">AA27+AA34</f>
        <v>6212.45859498667</v>
      </c>
      <c r="AB35" s="26" t="n">
        <f aca="false">AB27+AB34</f>
        <v>6212.45859498667</v>
      </c>
      <c r="AC35" s="26" t="n">
        <f aca="false">AC27+AC34</f>
        <v>6212.45859498667</v>
      </c>
      <c r="AD35" s="26" t="n">
        <f aca="false">AD27+AD34</f>
        <v>6212.45859498667</v>
      </c>
      <c r="AE35" s="26" t="n">
        <f aca="false">AE27+AE34</f>
        <v>6212.45859498667</v>
      </c>
      <c r="AF35" s="26" t="n">
        <f aca="false">AF27+AF34</f>
        <v>6212.45859498667</v>
      </c>
      <c r="AG35" s="26" t="n">
        <f aca="false">AG27+AG34</f>
        <v>6212.45859498667</v>
      </c>
      <c r="AH35" s="26" t="n">
        <f aca="false">AH27+AH34</f>
        <v>6212.45859498667</v>
      </c>
      <c r="AI35" s="26" t="n">
        <f aca="false">AI27+AI34</f>
        <v>6212.45859498667</v>
      </c>
      <c r="AJ35" s="26" t="n">
        <f aca="false">AJ27+AJ34</f>
        <v>6212.45859498667</v>
      </c>
      <c r="AK35" s="26" t="n">
        <f aca="false">AK27+AK34</f>
        <v>6212.45859498667</v>
      </c>
      <c r="AL35" s="26" t="n">
        <f aca="false">AL27+AL34</f>
        <v>6212.45859498667</v>
      </c>
    </row>
    <row r="37" customFormat="false" ht="15" hidden="false" customHeight="false" outlineLevel="0" collapsed="false">
      <c r="A37" s="9" t="s">
        <v>117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customFormat="false" ht="15" hidden="false" customHeight="false" outlineLevel="0" collapsed="false">
      <c r="A38" s="4" t="s">
        <v>118</v>
      </c>
      <c r="C38" s="21" t="n">
        <f aca="false">C35+C49</f>
        <v>-8874.09523809524</v>
      </c>
      <c r="D38" s="21" t="n">
        <f aca="false">D35+D49</f>
        <v>-7210.09523809524</v>
      </c>
      <c r="E38" s="21" t="n">
        <f aca="false">E35+E49</f>
        <v>-5546.09523809524</v>
      </c>
      <c r="F38" s="21" t="n">
        <f aca="false">F35+F49</f>
        <v>-3882.09523809524</v>
      </c>
      <c r="G38" s="21" t="n">
        <f aca="false">G35+G49</f>
        <v>-2218.09523809524</v>
      </c>
      <c r="H38" s="21" t="n">
        <f aca="false">H35+H49</f>
        <v>-554.095238095241</v>
      </c>
      <c r="I38" s="21" t="n">
        <f aca="false">I35+I49</f>
        <v>1109.90476190476</v>
      </c>
      <c r="J38" s="21" t="n">
        <f aca="false">J35+J49</f>
        <v>1109.90476190476</v>
      </c>
      <c r="K38" s="21" t="n">
        <f aca="false">K35+K49</f>
        <v>1109.90476190476</v>
      </c>
      <c r="L38" s="21" t="n">
        <f aca="false">L35+L49</f>
        <v>1109.90476190476</v>
      </c>
      <c r="M38" s="21" t="n">
        <f aca="false">M35+M49</f>
        <v>1109.90476190476</v>
      </c>
      <c r="N38" s="21" t="n">
        <f aca="false">N35+N49</f>
        <v>1109.90476190476</v>
      </c>
      <c r="O38" s="21" t="n">
        <f aca="false">O35+O49</f>
        <v>2629.36716190476</v>
      </c>
      <c r="P38" s="21" t="n">
        <f aca="false">P35+P49</f>
        <v>2629.36716190476</v>
      </c>
      <c r="Q38" s="21" t="n">
        <f aca="false">Q35+Q49</f>
        <v>2629.36716190476</v>
      </c>
      <c r="R38" s="21" t="n">
        <f aca="false">R35+R49</f>
        <v>2629.36716190476</v>
      </c>
      <c r="S38" s="21" t="n">
        <f aca="false">S35+S49</f>
        <v>2629.36716190476</v>
      </c>
      <c r="T38" s="21" t="n">
        <f aca="false">T35+T49</f>
        <v>2629.36716190476</v>
      </c>
      <c r="U38" s="21" t="n">
        <f aca="false">U35+U49</f>
        <v>2629.36716190476</v>
      </c>
      <c r="V38" s="21" t="n">
        <f aca="false">V35+V49</f>
        <v>2629.36716190476</v>
      </c>
      <c r="W38" s="21" t="n">
        <f aca="false">W35+W49</f>
        <v>2629.36716190476</v>
      </c>
      <c r="X38" s="21" t="n">
        <f aca="false">X35+X49</f>
        <v>2629.36716190476</v>
      </c>
      <c r="Y38" s="21" t="n">
        <f aca="false">Y35+Y49</f>
        <v>2629.36716190476</v>
      </c>
      <c r="Z38" s="21" t="n">
        <f aca="false">Z35+Z49</f>
        <v>2629.36716190476</v>
      </c>
      <c r="AA38" s="21" t="n">
        <f aca="false">AA35+AA49</f>
        <v>4307.69669022477</v>
      </c>
      <c r="AB38" s="21" t="n">
        <f aca="false">AB35+AB49</f>
        <v>4307.69669022477</v>
      </c>
      <c r="AC38" s="21" t="n">
        <f aca="false">AC35+AC49</f>
        <v>4307.69669022477</v>
      </c>
      <c r="AD38" s="21" t="n">
        <f aca="false">AD35+AD49</f>
        <v>4307.69669022477</v>
      </c>
      <c r="AE38" s="21" t="n">
        <f aca="false">AE35+AE49</f>
        <v>4307.69669022477</v>
      </c>
      <c r="AF38" s="21" t="n">
        <f aca="false">AF35+AF49</f>
        <v>4307.69669022477</v>
      </c>
      <c r="AG38" s="21" t="n">
        <f aca="false">AG35+AG49</f>
        <v>4307.69669022477</v>
      </c>
      <c r="AH38" s="21" t="n">
        <f aca="false">AH35+AH49</f>
        <v>4307.69669022477</v>
      </c>
      <c r="AI38" s="21" t="n">
        <f aca="false">AI35+AI49</f>
        <v>4307.69669022477</v>
      </c>
      <c r="AJ38" s="21" t="n">
        <f aca="false">AJ35+AJ49</f>
        <v>4307.69669022477</v>
      </c>
      <c r="AK38" s="21" t="n">
        <f aca="false">AK35+AK49</f>
        <v>4307.69669022477</v>
      </c>
      <c r="AL38" s="21" t="n">
        <f aca="false">AL35+AL49</f>
        <v>4307.69669022477</v>
      </c>
    </row>
    <row r="39" customFormat="false" ht="15" hidden="false" customHeight="false" outlineLevel="0" collapsed="false">
      <c r="A39" s="11" t="s">
        <v>119</v>
      </c>
      <c r="C39" s="24" t="n">
        <f aca="false">-(C54+C55+C57)/2*Inputs!$E$31/12</f>
        <v>-533.333333333333</v>
      </c>
      <c r="D39" s="24" t="n">
        <f aca="false">-(D54+D55+D57)/2*Inputs!$E$31/12</f>
        <v>-528.888888888889</v>
      </c>
      <c r="E39" s="24" t="n">
        <f aca="false">-(E54+E55+E57)/2*Inputs!$E$31/12</f>
        <v>-520</v>
      </c>
      <c r="F39" s="24" t="n">
        <f aca="false">-(F54+F55+F57)/2*Inputs!$E$31/12</f>
        <v>-511.111111111111</v>
      </c>
      <c r="G39" s="24" t="n">
        <f aca="false">-(G54+G55+G57)/2*Inputs!$E$31/12</f>
        <v>-502.222222222222</v>
      </c>
      <c r="H39" s="24" t="n">
        <f aca="false">-(H54+H55+H57)/2*Inputs!$E$31/12</f>
        <v>-493.333333333334</v>
      </c>
      <c r="I39" s="24" t="n">
        <f aca="false">-(I54+I55+I57)/2*Inputs!$E$31/12</f>
        <v>-484.444444444445</v>
      </c>
      <c r="J39" s="24" t="n">
        <f aca="false">-(J54+J55+J57)/2*Inputs!$E$31/12</f>
        <v>-475.555555555556</v>
      </c>
      <c r="K39" s="24" t="n">
        <f aca="false">-(K54+K55+K57)/2*Inputs!$E$31/12</f>
        <v>-466.666666666667</v>
      </c>
      <c r="L39" s="24" t="n">
        <f aca="false">-(L54+L55+L57)/2*Inputs!$E$31/12</f>
        <v>-457.777777777778</v>
      </c>
      <c r="M39" s="24" t="n">
        <f aca="false">-(M54+M55+M57)/2*Inputs!$E$31/12</f>
        <v>-448.888888888889</v>
      </c>
      <c r="N39" s="24" t="n">
        <f aca="false">-(N54+N55+N57)/2*Inputs!$E$31/12</f>
        <v>-440</v>
      </c>
      <c r="O39" s="24" t="n">
        <f aca="false">-(O54+O55+O57)/2*Inputs!$E$31/12</f>
        <v>-431.111111111112</v>
      </c>
      <c r="P39" s="24" t="n">
        <f aca="false">-(P54+P55+P57)/2*Inputs!$E$31/12</f>
        <v>-422.222222222222</v>
      </c>
      <c r="Q39" s="24" t="n">
        <f aca="false">-(Q54+Q55+Q57)/2*Inputs!$E$31/12</f>
        <v>-413.333333333334</v>
      </c>
      <c r="R39" s="24" t="n">
        <f aca="false">-(R54+R55+R57)/2*Inputs!$E$31/12</f>
        <v>-404.444444444445</v>
      </c>
      <c r="S39" s="24" t="n">
        <f aca="false">-(S54+S55+S57)/2*Inputs!$E$31/12</f>
        <v>-395.555555555556</v>
      </c>
      <c r="T39" s="24" t="n">
        <f aca="false">-(T54+T55+T57)/2*Inputs!$E$31/12</f>
        <v>-386.666666666667</v>
      </c>
      <c r="U39" s="24" t="n">
        <f aca="false">-(U54+U55+U57)/2*Inputs!$E$31/12</f>
        <v>-377.777777777778</v>
      </c>
      <c r="V39" s="24" t="n">
        <f aca="false">-(V54+V55+V57)/2*Inputs!$E$31/12</f>
        <v>-368.888888888889</v>
      </c>
      <c r="W39" s="24" t="n">
        <f aca="false">-(W54+W55+W57)/2*Inputs!$E$31/12</f>
        <v>-360</v>
      </c>
      <c r="X39" s="24" t="n">
        <f aca="false">-(X54+X55+X57)/2*Inputs!$E$31/12</f>
        <v>-351.111111111111</v>
      </c>
      <c r="Y39" s="24" t="n">
        <f aca="false">-(Y54+Y55+Y57)/2*Inputs!$E$31/12</f>
        <v>-342.222222222222</v>
      </c>
      <c r="Z39" s="24" t="n">
        <f aca="false">-(Z54+Z55+Z57)/2*Inputs!$E$31/12</f>
        <v>-333.333333333333</v>
      </c>
      <c r="AA39" s="24" t="n">
        <f aca="false">-(AA54+AA55+AA57)/2*Inputs!$E$31/12</f>
        <v>-324.444444444445</v>
      </c>
      <c r="AB39" s="24" t="n">
        <f aca="false">-(AB54+AB55+AB57)/2*Inputs!$E$31/12</f>
        <v>-315.555555555556</v>
      </c>
      <c r="AC39" s="24" t="n">
        <f aca="false">-(AC54+AC55+AC57)/2*Inputs!$E$31/12</f>
        <v>-306.666666666667</v>
      </c>
      <c r="AD39" s="24" t="n">
        <f aca="false">-(AD54+AD55+AD57)/2*Inputs!$E$31/12</f>
        <v>-297.777777777778</v>
      </c>
      <c r="AE39" s="24" t="n">
        <f aca="false">-(AE54+AE55+AE57)/2*Inputs!$E$31/12</f>
        <v>-288.888888888889</v>
      </c>
      <c r="AF39" s="24" t="n">
        <f aca="false">-(AF54+AF55+AF57)/2*Inputs!$E$31/12</f>
        <v>-280</v>
      </c>
      <c r="AG39" s="24" t="n">
        <f aca="false">-(AG54+AG55+AG57)/2*Inputs!$E$31/12</f>
        <v>-271.111111111111</v>
      </c>
      <c r="AH39" s="24" t="n">
        <f aca="false">-(AH54+AH55+AH57)/2*Inputs!$E$31/12</f>
        <v>-262.222222222222</v>
      </c>
      <c r="AI39" s="24" t="n">
        <f aca="false">-(AI54+AI55+AI57)/2*Inputs!$E$31/12</f>
        <v>-253.333333333333</v>
      </c>
      <c r="AJ39" s="24" t="n">
        <f aca="false">-(AJ54+AJ55+AJ57)/2*Inputs!$E$31/12</f>
        <v>-244.444444444444</v>
      </c>
      <c r="AK39" s="24" t="n">
        <f aca="false">-(AK54+AK55+AK57)/2*Inputs!$E$31/12</f>
        <v>-235.555555555556</v>
      </c>
      <c r="AL39" s="24" t="n">
        <f aca="false">-(AL54+AL55+AL57)/2*Inputs!$E$31/12</f>
        <v>-226.666666666667</v>
      </c>
    </row>
    <row r="40" customFormat="false" ht="15" hidden="false" customHeight="false" outlineLevel="0" collapsed="false">
      <c r="A40" s="4" t="s">
        <v>120</v>
      </c>
      <c r="C40" s="26" t="n">
        <f aca="false">C38+C39</f>
        <v>-9407.42857142857</v>
      </c>
      <c r="D40" s="26" t="n">
        <f aca="false">D38+D39</f>
        <v>-7738.98412698413</v>
      </c>
      <c r="E40" s="26" t="n">
        <f aca="false">E38+E39</f>
        <v>-6066.09523809524</v>
      </c>
      <c r="F40" s="26" t="n">
        <f aca="false">F38+F39</f>
        <v>-4393.20634920635</v>
      </c>
      <c r="G40" s="26" t="n">
        <f aca="false">G38+G39</f>
        <v>-2720.31746031747</v>
      </c>
      <c r="H40" s="26" t="n">
        <f aca="false">H38+H39</f>
        <v>-1047.42857142857</v>
      </c>
      <c r="I40" s="26" t="n">
        <f aca="false">I38+I39</f>
        <v>625.460317460315</v>
      </c>
      <c r="J40" s="26" t="n">
        <f aca="false">J38+J39</f>
        <v>634.349206349204</v>
      </c>
      <c r="K40" s="26" t="n">
        <f aca="false">K38+K39</f>
        <v>643.238095238093</v>
      </c>
      <c r="L40" s="26" t="n">
        <f aca="false">L38+L39</f>
        <v>652.126984126981</v>
      </c>
      <c r="M40" s="26" t="n">
        <f aca="false">M38+M39</f>
        <v>661.01587301587</v>
      </c>
      <c r="N40" s="26" t="n">
        <f aca="false">N38+N39</f>
        <v>669.904761904759</v>
      </c>
      <c r="O40" s="26" t="n">
        <f aca="false">O38+O39</f>
        <v>2198.25605079365</v>
      </c>
      <c r="P40" s="26" t="n">
        <f aca="false">P38+P39</f>
        <v>2207.14493968254</v>
      </c>
      <c r="Q40" s="26" t="n">
        <f aca="false">Q38+Q39</f>
        <v>2216.03382857143</v>
      </c>
      <c r="R40" s="26" t="n">
        <f aca="false">R38+R39</f>
        <v>2224.92271746032</v>
      </c>
      <c r="S40" s="26" t="n">
        <f aca="false">S38+S39</f>
        <v>2233.81160634921</v>
      </c>
      <c r="T40" s="26" t="n">
        <f aca="false">T38+T39</f>
        <v>2242.7004952381</v>
      </c>
      <c r="U40" s="26" t="n">
        <f aca="false">U38+U39</f>
        <v>2251.58938412699</v>
      </c>
      <c r="V40" s="26" t="n">
        <f aca="false">V38+V39</f>
        <v>2260.47827301587</v>
      </c>
      <c r="W40" s="26" t="n">
        <f aca="false">W38+W39</f>
        <v>2269.36716190476</v>
      </c>
      <c r="X40" s="26" t="n">
        <f aca="false">X38+X39</f>
        <v>2278.25605079365</v>
      </c>
      <c r="Y40" s="26" t="n">
        <f aca="false">Y38+Y39</f>
        <v>2287.14493968254</v>
      </c>
      <c r="Z40" s="26" t="n">
        <f aca="false">Z38+Z39</f>
        <v>2296.03382857143</v>
      </c>
      <c r="AA40" s="26" t="n">
        <f aca="false">AA38+AA39</f>
        <v>3983.25224578032</v>
      </c>
      <c r="AB40" s="26" t="n">
        <f aca="false">AB38+AB39</f>
        <v>3992.14113466921</v>
      </c>
      <c r="AC40" s="26" t="n">
        <f aca="false">AC38+AC39</f>
        <v>4001.0300235581</v>
      </c>
      <c r="AD40" s="26" t="n">
        <f aca="false">AD38+AD39</f>
        <v>4009.91891244699</v>
      </c>
      <c r="AE40" s="26" t="n">
        <f aca="false">AE38+AE39</f>
        <v>4018.80780133588</v>
      </c>
      <c r="AF40" s="26" t="n">
        <f aca="false">AF38+AF39</f>
        <v>4027.69669022477</v>
      </c>
      <c r="AG40" s="26" t="n">
        <f aca="false">AG38+AG39</f>
        <v>4036.58557911365</v>
      </c>
      <c r="AH40" s="26" t="n">
        <f aca="false">AH38+AH39</f>
        <v>4045.47446800254</v>
      </c>
      <c r="AI40" s="26" t="n">
        <f aca="false">AI38+AI39</f>
        <v>4054.36335689143</v>
      </c>
      <c r="AJ40" s="26" t="n">
        <f aca="false">AJ38+AJ39</f>
        <v>4063.25224578032</v>
      </c>
      <c r="AK40" s="26" t="n">
        <f aca="false">AK38+AK39</f>
        <v>4072.14113466921</v>
      </c>
      <c r="AL40" s="26" t="n">
        <f aca="false">AL38+AL39</f>
        <v>4081.0300235581</v>
      </c>
    </row>
    <row r="41" customFormat="false" ht="15" hidden="false" customHeight="false" outlineLevel="0" collapsed="false">
      <c r="A41" s="15" t="s">
        <v>121</v>
      </c>
      <c r="C41" s="24" t="n">
        <f aca="false">C40</f>
        <v>-9407.42857142857</v>
      </c>
      <c r="D41" s="24" t="n">
        <f aca="false">C41+D40</f>
        <v>-17146.4126984127</v>
      </c>
      <c r="E41" s="24" t="n">
        <f aca="false">D41+E40</f>
        <v>-23212.5079365079</v>
      </c>
      <c r="F41" s="24" t="n">
        <f aca="false">E41+F40</f>
        <v>-27605.7142857143</v>
      </c>
      <c r="G41" s="24" t="n">
        <f aca="false">F41+G40</f>
        <v>-30326.0317460318</v>
      </c>
      <c r="H41" s="24" t="n">
        <f aca="false">G41+H40</f>
        <v>-31373.4603174603</v>
      </c>
      <c r="I41" s="24" t="n">
        <f aca="false">H41+I40</f>
        <v>-30748</v>
      </c>
      <c r="J41" s="24" t="n">
        <f aca="false">I41+J40</f>
        <v>-30113.6507936508</v>
      </c>
      <c r="K41" s="24" t="n">
        <f aca="false">J41+K40</f>
        <v>-29470.4126984127</v>
      </c>
      <c r="L41" s="24" t="n">
        <f aca="false">K41+L40</f>
        <v>-28818.2857142857</v>
      </c>
      <c r="M41" s="24" t="n">
        <f aca="false">L41+M40</f>
        <v>-28157.2698412699</v>
      </c>
      <c r="N41" s="24" t="n">
        <f aca="false">M41+N40</f>
        <v>-27487.3650793651</v>
      </c>
      <c r="O41" s="24" t="n">
        <f aca="false">N41+O40</f>
        <v>-25289.1090285715</v>
      </c>
      <c r="P41" s="24" t="n">
        <f aca="false">O41+P40</f>
        <v>-23081.9640888889</v>
      </c>
      <c r="Q41" s="24" t="n">
        <f aca="false">P41+Q40</f>
        <v>-20865.9302603175</v>
      </c>
      <c r="R41" s="24" t="n">
        <f aca="false">Q41+R40</f>
        <v>-18641.0075428572</v>
      </c>
      <c r="S41" s="24" t="n">
        <f aca="false">R41+S40</f>
        <v>-16407.195936508</v>
      </c>
      <c r="T41" s="24" t="n">
        <f aca="false">S41+T40</f>
        <v>-14164.4954412699</v>
      </c>
      <c r="U41" s="24" t="n">
        <f aca="false">T41+U40</f>
        <v>-11912.9060571429</v>
      </c>
      <c r="V41" s="24" t="n">
        <f aca="false">U41+V40</f>
        <v>-9652.427784127</v>
      </c>
      <c r="W41" s="24" t="n">
        <f aca="false">V41+W40</f>
        <v>-7383.06062222224</v>
      </c>
      <c r="X41" s="24" t="n">
        <f aca="false">W41+X40</f>
        <v>-5104.80457142859</v>
      </c>
      <c r="Y41" s="24" t="n">
        <f aca="false">X41+Y40</f>
        <v>-2817.65963174605</v>
      </c>
      <c r="Z41" s="24" t="n">
        <f aca="false">Y41+Z40</f>
        <v>-521.625803174616</v>
      </c>
      <c r="AA41" s="24" t="n">
        <f aca="false">Z41+AA40</f>
        <v>3461.62644260571</v>
      </c>
      <c r="AB41" s="24" t="n">
        <f aca="false">AA41+AB40</f>
        <v>7453.76757727492</v>
      </c>
      <c r="AC41" s="24" t="n">
        <f aca="false">AB41+AC40</f>
        <v>11454.797600833</v>
      </c>
      <c r="AD41" s="24" t="n">
        <f aca="false">AC41+AD40</f>
        <v>15464.71651328</v>
      </c>
      <c r="AE41" s="24" t="n">
        <f aca="false">AD41+AE40</f>
        <v>19483.5243146159</v>
      </c>
      <c r="AF41" s="24" t="n">
        <f aca="false">AE41+AF40</f>
        <v>23511.2210048406</v>
      </c>
      <c r="AG41" s="24" t="n">
        <f aca="false">AF41+AG40</f>
        <v>27547.8065839543</v>
      </c>
      <c r="AH41" s="24" t="n">
        <f aca="false">AG41+AH40</f>
        <v>31593.2810519568</v>
      </c>
      <c r="AI41" s="24" t="n">
        <f aca="false">AH41+AI40</f>
        <v>35647.6444088483</v>
      </c>
      <c r="AJ41" s="24" t="n">
        <f aca="false">AI41+AJ40</f>
        <v>39710.8966546286</v>
      </c>
      <c r="AK41" s="24" t="n">
        <f aca="false">AJ41+AK40</f>
        <v>43783.0377892978</v>
      </c>
      <c r="AL41" s="24" t="n">
        <f aca="false">AK41+AL40</f>
        <v>47864.0678128559</v>
      </c>
    </row>
    <row r="42" customFormat="false" ht="15" hidden="false" customHeight="false" outlineLevel="0" collapsed="false">
      <c r="A42" s="15" t="s">
        <v>122</v>
      </c>
      <c r="C42" s="24" t="n">
        <f aca="false">MAX(0,C41)</f>
        <v>0</v>
      </c>
      <c r="D42" s="24" t="n">
        <f aca="false">MAX(C42,D41)</f>
        <v>0</v>
      </c>
      <c r="E42" s="24" t="n">
        <f aca="false">MAX(D42,E41)</f>
        <v>0</v>
      </c>
      <c r="F42" s="24" t="n">
        <f aca="false">MAX(E42,F41)</f>
        <v>0</v>
      </c>
      <c r="G42" s="24" t="n">
        <f aca="false">MAX(F42,G41)</f>
        <v>0</v>
      </c>
      <c r="H42" s="24" t="n">
        <f aca="false">MAX(G42,H41)</f>
        <v>0</v>
      </c>
      <c r="I42" s="24" t="n">
        <f aca="false">MAX(H42,I41)</f>
        <v>0</v>
      </c>
      <c r="J42" s="24" t="n">
        <f aca="false">MAX(I42,J41)</f>
        <v>0</v>
      </c>
      <c r="K42" s="24" t="n">
        <f aca="false">MAX(J42,K41)</f>
        <v>0</v>
      </c>
      <c r="L42" s="24" t="n">
        <f aca="false">MAX(K42,L41)</f>
        <v>0</v>
      </c>
      <c r="M42" s="24" t="n">
        <f aca="false">MAX(L42,M41)</f>
        <v>0</v>
      </c>
      <c r="N42" s="24" t="n">
        <f aca="false">MAX(M42,N41)</f>
        <v>0</v>
      </c>
      <c r="O42" s="24" t="n">
        <f aca="false">MAX(N42,O41)</f>
        <v>0</v>
      </c>
      <c r="P42" s="24" t="n">
        <f aca="false">MAX(O42,P41)</f>
        <v>0</v>
      </c>
      <c r="Q42" s="24" t="n">
        <f aca="false">MAX(P42,Q41)</f>
        <v>0</v>
      </c>
      <c r="R42" s="24" t="n">
        <f aca="false">MAX(Q42,R41)</f>
        <v>0</v>
      </c>
      <c r="S42" s="24" t="n">
        <f aca="false">MAX(R42,S41)</f>
        <v>0</v>
      </c>
      <c r="T42" s="24" t="n">
        <f aca="false">MAX(S42,T41)</f>
        <v>0</v>
      </c>
      <c r="U42" s="24" t="n">
        <f aca="false">MAX(T42,U41)</f>
        <v>0</v>
      </c>
      <c r="V42" s="24" t="n">
        <f aca="false">MAX(U42,V41)</f>
        <v>0</v>
      </c>
      <c r="W42" s="24" t="n">
        <f aca="false">MAX(V42,W41)</f>
        <v>0</v>
      </c>
      <c r="X42" s="24" t="n">
        <f aca="false">MAX(W42,X41)</f>
        <v>0</v>
      </c>
      <c r="Y42" s="24" t="n">
        <f aca="false">MAX(X42,Y41)</f>
        <v>0</v>
      </c>
      <c r="Z42" s="24" t="n">
        <f aca="false">MAX(Y42,Z41)</f>
        <v>0</v>
      </c>
      <c r="AA42" s="24" t="n">
        <f aca="false">MAX(Z42,AA41)</f>
        <v>3461.62644260571</v>
      </c>
      <c r="AB42" s="24" t="n">
        <f aca="false">MAX(AA42,AB41)</f>
        <v>7453.76757727492</v>
      </c>
      <c r="AC42" s="24" t="n">
        <f aca="false">MAX(AB42,AC41)</f>
        <v>11454.797600833</v>
      </c>
      <c r="AD42" s="24" t="n">
        <f aca="false">MAX(AC42,AD41)</f>
        <v>15464.71651328</v>
      </c>
      <c r="AE42" s="24" t="n">
        <f aca="false">MAX(AD42,AE41)</f>
        <v>19483.5243146159</v>
      </c>
      <c r="AF42" s="24" t="n">
        <f aca="false">MAX(AE42,AF41)</f>
        <v>23511.2210048406</v>
      </c>
      <c r="AG42" s="24" t="n">
        <f aca="false">MAX(AF42,AG41)</f>
        <v>27547.8065839543</v>
      </c>
      <c r="AH42" s="24" t="n">
        <f aca="false">MAX(AG42,AH41)</f>
        <v>31593.2810519568</v>
      </c>
      <c r="AI42" s="24" t="n">
        <f aca="false">MAX(AH42,AI41)</f>
        <v>35647.6444088483</v>
      </c>
      <c r="AJ42" s="24" t="n">
        <f aca="false">MAX(AI42,AJ41)</f>
        <v>39710.8966546286</v>
      </c>
      <c r="AK42" s="24" t="n">
        <f aca="false">MAX(AJ42,AK41)</f>
        <v>43783.0377892978</v>
      </c>
      <c r="AL42" s="24" t="n">
        <f aca="false">MAX(AK42,AL41)</f>
        <v>47864.0678128559</v>
      </c>
    </row>
    <row r="43" customFormat="false" ht="15" hidden="false" customHeight="false" outlineLevel="0" collapsed="false">
      <c r="A43" s="11" t="s">
        <v>123</v>
      </c>
      <c r="C43" s="24" t="n">
        <f aca="false">-C42*Inputs!$E$41</f>
        <v>-0</v>
      </c>
      <c r="D43" s="24" t="n">
        <f aca="false">-(D42-C42)*Inputs!$E$41</f>
        <v>-0</v>
      </c>
      <c r="E43" s="24" t="n">
        <f aca="false">-(E42-D42)*Inputs!$E$41</f>
        <v>-0</v>
      </c>
      <c r="F43" s="24" t="n">
        <f aca="false">-(F42-E42)*Inputs!$E$41</f>
        <v>-0</v>
      </c>
      <c r="G43" s="24" t="n">
        <f aca="false">-(G42-F42)*Inputs!$E$41</f>
        <v>-0</v>
      </c>
      <c r="H43" s="24" t="n">
        <f aca="false">-(H42-G42)*Inputs!$E$41</f>
        <v>-0</v>
      </c>
      <c r="I43" s="24" t="n">
        <f aca="false">-(I42-H42)*Inputs!$E$41</f>
        <v>-0</v>
      </c>
      <c r="J43" s="24" t="n">
        <f aca="false">-(J42-I42)*Inputs!$E$41</f>
        <v>-0</v>
      </c>
      <c r="K43" s="24" t="n">
        <f aca="false">-(K42-J42)*Inputs!$E$41</f>
        <v>-0</v>
      </c>
      <c r="L43" s="24" t="n">
        <f aca="false">-(L42-K42)*Inputs!$E$41</f>
        <v>-0</v>
      </c>
      <c r="M43" s="24" t="n">
        <f aca="false">-(M42-L42)*Inputs!$E$41</f>
        <v>-0</v>
      </c>
      <c r="N43" s="24" t="n">
        <f aca="false">-(N42-M42)*Inputs!$E$41</f>
        <v>-0</v>
      </c>
      <c r="O43" s="24" t="n">
        <f aca="false">-(O42-N42)*Inputs!$E$41</f>
        <v>-0</v>
      </c>
      <c r="P43" s="24" t="n">
        <f aca="false">-(P42-O42)*Inputs!$E$41</f>
        <v>-0</v>
      </c>
      <c r="Q43" s="24" t="n">
        <f aca="false">-(Q42-P42)*Inputs!$E$41</f>
        <v>-0</v>
      </c>
      <c r="R43" s="24" t="n">
        <f aca="false">-(R42-Q42)*Inputs!$E$41</f>
        <v>-0</v>
      </c>
      <c r="S43" s="24" t="n">
        <f aca="false">-(S42-R42)*Inputs!$E$41</f>
        <v>-0</v>
      </c>
      <c r="T43" s="24" t="n">
        <f aca="false">-(T42-S42)*Inputs!$E$41</f>
        <v>-0</v>
      </c>
      <c r="U43" s="24" t="n">
        <f aca="false">-(U42-T42)*Inputs!$E$41</f>
        <v>-0</v>
      </c>
      <c r="V43" s="24" t="n">
        <f aca="false">-(V42-U42)*Inputs!$E$41</f>
        <v>-0</v>
      </c>
      <c r="W43" s="24" t="n">
        <f aca="false">-(W42-V42)*Inputs!$E$41</f>
        <v>-0</v>
      </c>
      <c r="X43" s="24" t="n">
        <f aca="false">-(X42-W42)*Inputs!$E$41</f>
        <v>-0</v>
      </c>
      <c r="Y43" s="24" t="n">
        <f aca="false">-(Y42-X42)*Inputs!$E$41</f>
        <v>-0</v>
      </c>
      <c r="Z43" s="24" t="n">
        <f aca="false">-(Z42-Y42)*Inputs!$E$41</f>
        <v>-0</v>
      </c>
      <c r="AA43" s="24" t="n">
        <f aca="false">-(AA42-Z42)*Inputs!$E$41</f>
        <v>-726.941552947198</v>
      </c>
      <c r="AB43" s="24" t="n">
        <f aca="false">-(AB42-AA42)*Inputs!$E$41</f>
        <v>-838.349638280534</v>
      </c>
      <c r="AC43" s="24" t="n">
        <f aca="false">-(AC42-AB42)*Inputs!$E$41</f>
        <v>-840.216304947201</v>
      </c>
      <c r="AD43" s="24" t="n">
        <f aca="false">-(AD42-AC42)*Inputs!$E$41</f>
        <v>-842.082971613868</v>
      </c>
      <c r="AE43" s="24" t="n">
        <f aca="false">-(AE42-AD42)*Inputs!$E$41</f>
        <v>-843.949638280534</v>
      </c>
      <c r="AF43" s="24" t="n">
        <f aca="false">-(AF42-AE42)*Inputs!$E$41</f>
        <v>-845.816304947201</v>
      </c>
      <c r="AG43" s="24" t="n">
        <f aca="false">-(AG42-AF42)*Inputs!$E$41</f>
        <v>-847.682971613867</v>
      </c>
      <c r="AH43" s="24" t="n">
        <f aca="false">-(AH42-AG42)*Inputs!$E$41</f>
        <v>-849.549638280534</v>
      </c>
      <c r="AI43" s="24" t="n">
        <f aca="false">-(AI42-AH42)*Inputs!$E$41</f>
        <v>-851.416304947201</v>
      </c>
      <c r="AJ43" s="24" t="n">
        <f aca="false">-(AJ42-AI42)*Inputs!$E$41</f>
        <v>-853.282971613867</v>
      </c>
      <c r="AK43" s="24" t="n">
        <f aca="false">-(AK42-AJ42)*Inputs!$E$41</f>
        <v>-855.149638280534</v>
      </c>
      <c r="AL43" s="24" t="n">
        <f aca="false">-(AL42-AK42)*Inputs!$E$41</f>
        <v>-857.016304947201</v>
      </c>
    </row>
    <row r="44" customFormat="false" ht="15" hidden="false" customHeight="false" outlineLevel="0" collapsed="false">
      <c r="A44" s="4" t="s">
        <v>65</v>
      </c>
      <c r="C44" s="26" t="n">
        <f aca="false">C40+C43</f>
        <v>-9407.42857142857</v>
      </c>
      <c r="D44" s="26" t="n">
        <f aca="false">D40+D43</f>
        <v>-7738.98412698413</v>
      </c>
      <c r="E44" s="26" t="n">
        <f aca="false">E40+E43</f>
        <v>-6066.09523809524</v>
      </c>
      <c r="F44" s="26" t="n">
        <f aca="false">F40+F43</f>
        <v>-4393.20634920635</v>
      </c>
      <c r="G44" s="26" t="n">
        <f aca="false">G40+G43</f>
        <v>-2720.31746031747</v>
      </c>
      <c r="H44" s="26" t="n">
        <f aca="false">H40+H43</f>
        <v>-1047.42857142857</v>
      </c>
      <c r="I44" s="26" t="n">
        <f aca="false">I40+I43</f>
        <v>625.460317460315</v>
      </c>
      <c r="J44" s="26" t="n">
        <f aca="false">J40+J43</f>
        <v>634.349206349204</v>
      </c>
      <c r="K44" s="26" t="n">
        <f aca="false">K40+K43</f>
        <v>643.238095238093</v>
      </c>
      <c r="L44" s="26" t="n">
        <f aca="false">L40+L43</f>
        <v>652.126984126981</v>
      </c>
      <c r="M44" s="26" t="n">
        <f aca="false">M40+M43</f>
        <v>661.01587301587</v>
      </c>
      <c r="N44" s="26" t="n">
        <f aca="false">N40+N43</f>
        <v>669.904761904759</v>
      </c>
      <c r="O44" s="26" t="n">
        <f aca="false">O40+O43</f>
        <v>2198.25605079365</v>
      </c>
      <c r="P44" s="26" t="n">
        <f aca="false">P40+P43</f>
        <v>2207.14493968254</v>
      </c>
      <c r="Q44" s="26" t="n">
        <f aca="false">Q40+Q43</f>
        <v>2216.03382857143</v>
      </c>
      <c r="R44" s="26" t="n">
        <f aca="false">R40+R43</f>
        <v>2224.92271746032</v>
      </c>
      <c r="S44" s="26" t="n">
        <f aca="false">S40+S43</f>
        <v>2233.81160634921</v>
      </c>
      <c r="T44" s="26" t="n">
        <f aca="false">T40+T43</f>
        <v>2242.7004952381</v>
      </c>
      <c r="U44" s="26" t="n">
        <f aca="false">U40+U43</f>
        <v>2251.58938412699</v>
      </c>
      <c r="V44" s="26" t="n">
        <f aca="false">V40+V43</f>
        <v>2260.47827301587</v>
      </c>
      <c r="W44" s="26" t="n">
        <f aca="false">W40+W43</f>
        <v>2269.36716190476</v>
      </c>
      <c r="X44" s="26" t="n">
        <f aca="false">X40+X43</f>
        <v>2278.25605079365</v>
      </c>
      <c r="Y44" s="26" t="n">
        <f aca="false">Y40+Y43</f>
        <v>2287.14493968254</v>
      </c>
      <c r="Z44" s="26" t="n">
        <f aca="false">Z40+Z43</f>
        <v>2296.03382857143</v>
      </c>
      <c r="AA44" s="26" t="n">
        <f aca="false">AA40+AA43</f>
        <v>3256.31069283312</v>
      </c>
      <c r="AB44" s="26" t="n">
        <f aca="false">AB40+AB43</f>
        <v>3153.79149638868</v>
      </c>
      <c r="AC44" s="26" t="n">
        <f aca="false">AC40+AC43</f>
        <v>3160.8137186109</v>
      </c>
      <c r="AD44" s="26" t="n">
        <f aca="false">AD40+AD43</f>
        <v>3167.83594083312</v>
      </c>
      <c r="AE44" s="26" t="n">
        <f aca="false">AE40+AE43</f>
        <v>3174.85816305534</v>
      </c>
      <c r="AF44" s="26" t="n">
        <f aca="false">AF40+AF43</f>
        <v>3181.88038527757</v>
      </c>
      <c r="AG44" s="26" t="n">
        <f aca="false">AG40+AG43</f>
        <v>3188.90260749979</v>
      </c>
      <c r="AH44" s="26" t="n">
        <f aca="false">AH40+AH43</f>
        <v>3195.92482972201</v>
      </c>
      <c r="AI44" s="26" t="n">
        <f aca="false">AI40+AI43</f>
        <v>3202.94705194423</v>
      </c>
      <c r="AJ44" s="26" t="n">
        <f aca="false">AJ40+AJ43</f>
        <v>3209.96927416645</v>
      </c>
      <c r="AK44" s="26" t="n">
        <f aca="false">AK40+AK43</f>
        <v>3216.99149638868</v>
      </c>
      <c r="AL44" s="26" t="n">
        <f aca="false">AL40+AL43</f>
        <v>3224.0137186109</v>
      </c>
    </row>
    <row r="46" customFormat="false" ht="15" hidden="false" customHeight="false" outlineLevel="0" collapsed="false">
      <c r="A46" s="9" t="s">
        <v>124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customFormat="false" ht="15" hidden="false" customHeight="false" outlineLevel="0" collapsed="false">
      <c r="A47" s="11" t="s">
        <v>125</v>
      </c>
      <c r="C47" s="24" t="n">
        <f aca="false">IF(C$17=1,Inputs!$E$18,0)</f>
        <v>160000</v>
      </c>
      <c r="D47" s="24" t="n">
        <f aca="false">IF(D$17=1,Inputs!$E$18,0)</f>
        <v>0</v>
      </c>
      <c r="E47" s="24" t="n">
        <f aca="false">IF(E$17=1,Inputs!$E$18,0)</f>
        <v>0</v>
      </c>
      <c r="F47" s="24" t="n">
        <f aca="false">IF(F$17=1,Inputs!$E$18,0)</f>
        <v>0</v>
      </c>
      <c r="G47" s="24" t="n">
        <f aca="false">IF(G$17=1,Inputs!$E$18,0)</f>
        <v>0</v>
      </c>
      <c r="H47" s="24" t="n">
        <f aca="false">IF(H$17=1,Inputs!$E$18,0)</f>
        <v>0</v>
      </c>
      <c r="I47" s="24" t="n">
        <f aca="false">IF(I$17=1,Inputs!$E$18,0)</f>
        <v>0</v>
      </c>
      <c r="J47" s="24" t="n">
        <f aca="false">IF(J$17=1,Inputs!$E$18,0)</f>
        <v>0</v>
      </c>
      <c r="K47" s="24" t="n">
        <f aca="false">IF(K$17=1,Inputs!$E$18,0)</f>
        <v>0</v>
      </c>
      <c r="L47" s="24" t="n">
        <f aca="false">IF(L$17=1,Inputs!$E$18,0)</f>
        <v>0</v>
      </c>
      <c r="M47" s="24" t="n">
        <f aca="false">IF(M$17=1,Inputs!$E$18,0)</f>
        <v>0</v>
      </c>
      <c r="N47" s="24" t="n">
        <f aca="false">IF(N$17=1,Inputs!$E$18,0)</f>
        <v>0</v>
      </c>
      <c r="O47" s="24" t="n">
        <f aca="false">IF(O$17=1,Inputs!$E$18,0)</f>
        <v>0</v>
      </c>
      <c r="P47" s="24" t="n">
        <f aca="false">IF(P$17=1,Inputs!$E$18,0)</f>
        <v>0</v>
      </c>
      <c r="Q47" s="24" t="n">
        <f aca="false">IF(Q$17=1,Inputs!$E$18,0)</f>
        <v>0</v>
      </c>
      <c r="R47" s="24" t="n">
        <f aca="false">IF(R$17=1,Inputs!$E$18,0)</f>
        <v>0</v>
      </c>
      <c r="S47" s="24" t="n">
        <f aca="false">IF(S$17=1,Inputs!$E$18,0)</f>
        <v>0</v>
      </c>
      <c r="T47" s="24" t="n">
        <f aca="false">IF(T$17=1,Inputs!$E$18,0)</f>
        <v>0</v>
      </c>
      <c r="U47" s="24" t="n">
        <f aca="false">IF(U$17=1,Inputs!$E$18,0)</f>
        <v>0</v>
      </c>
      <c r="V47" s="24" t="n">
        <f aca="false">IF(V$17=1,Inputs!$E$18,0)</f>
        <v>0</v>
      </c>
      <c r="W47" s="24" t="n">
        <f aca="false">IF(W$17=1,Inputs!$E$18,0)</f>
        <v>0</v>
      </c>
      <c r="X47" s="24" t="n">
        <f aca="false">IF(X$17=1,Inputs!$E$18,0)</f>
        <v>0</v>
      </c>
      <c r="Y47" s="24" t="n">
        <f aca="false">IF(Y$17=1,Inputs!$E$18,0)</f>
        <v>0</v>
      </c>
      <c r="Z47" s="24" t="n">
        <f aca="false">IF(Z$17=1,Inputs!$E$18,0)</f>
        <v>0</v>
      </c>
      <c r="AA47" s="24" t="n">
        <f aca="false">IF(AA$17=1,Inputs!$E$18,0)</f>
        <v>0</v>
      </c>
      <c r="AB47" s="24" t="n">
        <f aca="false">IF(AB$17=1,Inputs!$E$18,0)</f>
        <v>0</v>
      </c>
      <c r="AC47" s="24" t="n">
        <f aca="false">IF(AC$17=1,Inputs!$E$18,0)</f>
        <v>0</v>
      </c>
      <c r="AD47" s="24" t="n">
        <f aca="false">IF(AD$17=1,Inputs!$E$18,0)</f>
        <v>0</v>
      </c>
      <c r="AE47" s="24" t="n">
        <f aca="false">IF(AE$17=1,Inputs!$E$18,0)</f>
        <v>0</v>
      </c>
      <c r="AF47" s="24" t="n">
        <f aca="false">IF(AF$17=1,Inputs!$E$18,0)</f>
        <v>0</v>
      </c>
      <c r="AG47" s="24" t="n">
        <f aca="false">IF(AG$17=1,Inputs!$E$18,0)</f>
        <v>0</v>
      </c>
      <c r="AH47" s="24" t="n">
        <f aca="false">IF(AH$17=1,Inputs!$E$18,0)</f>
        <v>0</v>
      </c>
      <c r="AI47" s="24" t="n">
        <f aca="false">IF(AI$17=1,Inputs!$E$18,0)</f>
        <v>0</v>
      </c>
      <c r="AJ47" s="24" t="n">
        <f aca="false">IF(AJ$17=1,Inputs!$E$18,0)</f>
        <v>0</v>
      </c>
      <c r="AK47" s="24" t="n">
        <f aca="false">IF(AK$17=1,Inputs!$E$18,0)</f>
        <v>0</v>
      </c>
      <c r="AL47" s="24" t="n">
        <f aca="false">IF(AL$17=1,Inputs!$E$18,0)</f>
        <v>0</v>
      </c>
    </row>
    <row r="48" customFormat="false" ht="15" hidden="false" customHeight="false" outlineLevel="0" collapsed="false">
      <c r="A48" s="11" t="s">
        <v>126</v>
      </c>
      <c r="C48" s="24" t="n">
        <f aca="false">C47</f>
        <v>160000</v>
      </c>
      <c r="D48" s="24" t="n">
        <f aca="false">C48+D47</f>
        <v>160000</v>
      </c>
      <c r="E48" s="24" t="n">
        <f aca="false">D48+E47</f>
        <v>160000</v>
      </c>
      <c r="F48" s="24" t="n">
        <f aca="false">E48+F47</f>
        <v>160000</v>
      </c>
      <c r="G48" s="24" t="n">
        <f aca="false">F48+G47</f>
        <v>160000</v>
      </c>
      <c r="H48" s="24" t="n">
        <f aca="false">G48+H47</f>
        <v>160000</v>
      </c>
      <c r="I48" s="24" t="n">
        <f aca="false">H48+I47</f>
        <v>160000</v>
      </c>
      <c r="J48" s="24" t="n">
        <f aca="false">I48+J47</f>
        <v>160000</v>
      </c>
      <c r="K48" s="24" t="n">
        <f aca="false">J48+K47</f>
        <v>160000</v>
      </c>
      <c r="L48" s="24" t="n">
        <f aca="false">K48+L47</f>
        <v>160000</v>
      </c>
      <c r="M48" s="24" t="n">
        <f aca="false">L48+M47</f>
        <v>160000</v>
      </c>
      <c r="N48" s="24" t="n">
        <f aca="false">M48+N47</f>
        <v>160000</v>
      </c>
      <c r="O48" s="24" t="n">
        <f aca="false">N48+O47</f>
        <v>160000</v>
      </c>
      <c r="P48" s="24" t="n">
        <f aca="false">O48+P47</f>
        <v>160000</v>
      </c>
      <c r="Q48" s="24" t="n">
        <f aca="false">P48+Q47</f>
        <v>160000</v>
      </c>
      <c r="R48" s="24" t="n">
        <f aca="false">Q48+R47</f>
        <v>160000</v>
      </c>
      <c r="S48" s="24" t="n">
        <f aca="false">R48+S47</f>
        <v>160000</v>
      </c>
      <c r="T48" s="24" t="n">
        <f aca="false">S48+T47</f>
        <v>160000</v>
      </c>
      <c r="U48" s="24" t="n">
        <f aca="false">T48+U47</f>
        <v>160000</v>
      </c>
      <c r="V48" s="24" t="n">
        <f aca="false">U48+V47</f>
        <v>160000</v>
      </c>
      <c r="W48" s="24" t="n">
        <f aca="false">V48+W47</f>
        <v>160000</v>
      </c>
      <c r="X48" s="24" t="n">
        <f aca="false">W48+X47</f>
        <v>160000</v>
      </c>
      <c r="Y48" s="24" t="n">
        <f aca="false">X48+Y47</f>
        <v>160000</v>
      </c>
      <c r="Z48" s="24" t="n">
        <f aca="false">Y48+Z47</f>
        <v>160000</v>
      </c>
      <c r="AA48" s="24" t="n">
        <f aca="false">Z48+AA47</f>
        <v>160000</v>
      </c>
      <c r="AB48" s="24" t="n">
        <f aca="false">AA48+AB47</f>
        <v>160000</v>
      </c>
      <c r="AC48" s="24" t="n">
        <f aca="false">AB48+AC47</f>
        <v>160000</v>
      </c>
      <c r="AD48" s="24" t="n">
        <f aca="false">AC48+AD47</f>
        <v>160000</v>
      </c>
      <c r="AE48" s="24" t="n">
        <f aca="false">AD48+AE47</f>
        <v>160000</v>
      </c>
      <c r="AF48" s="24" t="n">
        <f aca="false">AE48+AF47</f>
        <v>160000</v>
      </c>
      <c r="AG48" s="24" t="n">
        <f aca="false">AF48+AG47</f>
        <v>160000</v>
      </c>
      <c r="AH48" s="24" t="n">
        <f aca="false">AG48+AH47</f>
        <v>160000</v>
      </c>
      <c r="AI48" s="24" t="n">
        <f aca="false">AH48+AI47</f>
        <v>160000</v>
      </c>
      <c r="AJ48" s="24" t="n">
        <f aca="false">AI48+AJ47</f>
        <v>160000</v>
      </c>
      <c r="AK48" s="24" t="n">
        <f aca="false">AJ48+AK47</f>
        <v>160000</v>
      </c>
      <c r="AL48" s="24" t="n">
        <f aca="false">AK48+AL47</f>
        <v>160000</v>
      </c>
    </row>
    <row r="49" customFormat="false" ht="15" hidden="false" customHeight="false" outlineLevel="0" collapsed="false">
      <c r="A49" s="11" t="s">
        <v>127</v>
      </c>
      <c r="C49" s="24" t="n">
        <f aca="false">-MIN(C48/MAX(1,Inputs!$E$40*12),C47)</f>
        <v>-1904.7619047619</v>
      </c>
      <c r="D49" s="24" t="n">
        <f aca="false">-MIN(D48/MAX(1,Inputs!$E$40*12),C51+D47)</f>
        <v>-1904.7619047619</v>
      </c>
      <c r="E49" s="24" t="n">
        <f aca="false">-MIN(E48/MAX(1,Inputs!$E$40*12),D51+E47)</f>
        <v>-1904.7619047619</v>
      </c>
      <c r="F49" s="24" t="n">
        <f aca="false">-MIN(F48/MAX(1,Inputs!$E$40*12),E51+F47)</f>
        <v>-1904.7619047619</v>
      </c>
      <c r="G49" s="24" t="n">
        <f aca="false">-MIN(G48/MAX(1,Inputs!$E$40*12),F51+G47)</f>
        <v>-1904.7619047619</v>
      </c>
      <c r="H49" s="24" t="n">
        <f aca="false">-MIN(H48/MAX(1,Inputs!$E$40*12),G51+H47)</f>
        <v>-1904.7619047619</v>
      </c>
      <c r="I49" s="24" t="n">
        <f aca="false">-MIN(I48/MAX(1,Inputs!$E$40*12),H51+I47)</f>
        <v>-1904.7619047619</v>
      </c>
      <c r="J49" s="24" t="n">
        <f aca="false">-MIN(J48/MAX(1,Inputs!$E$40*12),I51+J47)</f>
        <v>-1904.7619047619</v>
      </c>
      <c r="K49" s="24" t="n">
        <f aca="false">-MIN(K48/MAX(1,Inputs!$E$40*12),J51+K47)</f>
        <v>-1904.7619047619</v>
      </c>
      <c r="L49" s="24" t="n">
        <f aca="false">-MIN(L48/MAX(1,Inputs!$E$40*12),K51+L47)</f>
        <v>-1904.7619047619</v>
      </c>
      <c r="M49" s="24" t="n">
        <f aca="false">-MIN(M48/MAX(1,Inputs!$E$40*12),L51+M47)</f>
        <v>-1904.7619047619</v>
      </c>
      <c r="N49" s="24" t="n">
        <f aca="false">-MIN(N48/MAX(1,Inputs!$E$40*12),M51+N47)</f>
        <v>-1904.7619047619</v>
      </c>
      <c r="O49" s="24" t="n">
        <f aca="false">-MIN(O48/MAX(1,Inputs!$E$40*12),N51+O47)</f>
        <v>-1904.7619047619</v>
      </c>
      <c r="P49" s="24" t="n">
        <f aca="false">-MIN(P48/MAX(1,Inputs!$E$40*12),O51+P47)</f>
        <v>-1904.7619047619</v>
      </c>
      <c r="Q49" s="24" t="n">
        <f aca="false">-MIN(Q48/MAX(1,Inputs!$E$40*12),P51+Q47)</f>
        <v>-1904.7619047619</v>
      </c>
      <c r="R49" s="24" t="n">
        <f aca="false">-MIN(R48/MAX(1,Inputs!$E$40*12),Q51+R47)</f>
        <v>-1904.7619047619</v>
      </c>
      <c r="S49" s="24" t="n">
        <f aca="false">-MIN(S48/MAX(1,Inputs!$E$40*12),R51+S47)</f>
        <v>-1904.7619047619</v>
      </c>
      <c r="T49" s="24" t="n">
        <f aca="false">-MIN(T48/MAX(1,Inputs!$E$40*12),S51+T47)</f>
        <v>-1904.7619047619</v>
      </c>
      <c r="U49" s="24" t="n">
        <f aca="false">-MIN(U48/MAX(1,Inputs!$E$40*12),T51+U47)</f>
        <v>-1904.7619047619</v>
      </c>
      <c r="V49" s="24" t="n">
        <f aca="false">-MIN(V48/MAX(1,Inputs!$E$40*12),U51+V47)</f>
        <v>-1904.7619047619</v>
      </c>
      <c r="W49" s="24" t="n">
        <f aca="false">-MIN(W48/MAX(1,Inputs!$E$40*12),V51+W47)</f>
        <v>-1904.7619047619</v>
      </c>
      <c r="X49" s="24" t="n">
        <f aca="false">-MIN(X48/MAX(1,Inputs!$E$40*12),W51+X47)</f>
        <v>-1904.7619047619</v>
      </c>
      <c r="Y49" s="24" t="n">
        <f aca="false">-MIN(Y48/MAX(1,Inputs!$E$40*12),X51+Y47)</f>
        <v>-1904.7619047619</v>
      </c>
      <c r="Z49" s="24" t="n">
        <f aca="false">-MIN(Z48/MAX(1,Inputs!$E$40*12),Y51+Z47)</f>
        <v>-1904.7619047619</v>
      </c>
      <c r="AA49" s="24" t="n">
        <f aca="false">-MIN(AA48/MAX(1,Inputs!$E$40*12),Z51+AA47)</f>
        <v>-1904.7619047619</v>
      </c>
      <c r="AB49" s="24" t="n">
        <f aca="false">-MIN(AB48/MAX(1,Inputs!$E$40*12),AA51+AB47)</f>
        <v>-1904.7619047619</v>
      </c>
      <c r="AC49" s="24" t="n">
        <f aca="false">-MIN(AC48/MAX(1,Inputs!$E$40*12),AB51+AC47)</f>
        <v>-1904.7619047619</v>
      </c>
      <c r="AD49" s="24" t="n">
        <f aca="false">-MIN(AD48/MAX(1,Inputs!$E$40*12),AC51+AD47)</f>
        <v>-1904.7619047619</v>
      </c>
      <c r="AE49" s="24" t="n">
        <f aca="false">-MIN(AE48/MAX(1,Inputs!$E$40*12),AD51+AE47)</f>
        <v>-1904.7619047619</v>
      </c>
      <c r="AF49" s="24" t="n">
        <f aca="false">-MIN(AF48/MAX(1,Inputs!$E$40*12),AE51+AF47)</f>
        <v>-1904.7619047619</v>
      </c>
      <c r="AG49" s="24" t="n">
        <f aca="false">-MIN(AG48/MAX(1,Inputs!$E$40*12),AF51+AG47)</f>
        <v>-1904.7619047619</v>
      </c>
      <c r="AH49" s="24" t="n">
        <f aca="false">-MIN(AH48/MAX(1,Inputs!$E$40*12),AG51+AH47)</f>
        <v>-1904.7619047619</v>
      </c>
      <c r="AI49" s="24" t="n">
        <f aca="false">-MIN(AI48/MAX(1,Inputs!$E$40*12),AH51+AI47)</f>
        <v>-1904.7619047619</v>
      </c>
      <c r="AJ49" s="24" t="n">
        <f aca="false">-MIN(AJ48/MAX(1,Inputs!$E$40*12),AI51+AJ47)</f>
        <v>-1904.7619047619</v>
      </c>
      <c r="AK49" s="24" t="n">
        <f aca="false">-MIN(AK48/MAX(1,Inputs!$E$40*12),AJ51+AK47)</f>
        <v>-1904.7619047619</v>
      </c>
      <c r="AL49" s="24" t="n">
        <f aca="false">-MIN(AL48/MAX(1,Inputs!$E$40*12),AK51+AL47)</f>
        <v>-1904.7619047619</v>
      </c>
    </row>
    <row r="50" customFormat="false" ht="15" hidden="false" customHeight="false" outlineLevel="0" collapsed="false">
      <c r="A50" s="11" t="s">
        <v>128</v>
      </c>
      <c r="C50" s="24" t="n">
        <f aca="false">C49</f>
        <v>-1904.7619047619</v>
      </c>
      <c r="D50" s="24" t="n">
        <f aca="false">C50+D49</f>
        <v>-3809.52380952381</v>
      </c>
      <c r="E50" s="24" t="n">
        <f aca="false">D50+E49</f>
        <v>-5714.28571428572</v>
      </c>
      <c r="F50" s="24" t="n">
        <f aca="false">E50+F49</f>
        <v>-7619.04761904762</v>
      </c>
      <c r="G50" s="24" t="n">
        <f aca="false">F50+G49</f>
        <v>-9523.80952380953</v>
      </c>
      <c r="H50" s="24" t="n">
        <f aca="false">G50+H49</f>
        <v>-11428.5714285714</v>
      </c>
      <c r="I50" s="24" t="n">
        <f aca="false">H50+I49</f>
        <v>-13333.3333333333</v>
      </c>
      <c r="J50" s="24" t="n">
        <f aca="false">I50+J49</f>
        <v>-15238.0952380952</v>
      </c>
      <c r="K50" s="24" t="n">
        <f aca="false">J50+K49</f>
        <v>-17142.8571428571</v>
      </c>
      <c r="L50" s="24" t="n">
        <f aca="false">K50+L49</f>
        <v>-19047.6190476191</v>
      </c>
      <c r="M50" s="24" t="n">
        <f aca="false">L50+M49</f>
        <v>-20952.380952381</v>
      </c>
      <c r="N50" s="24" t="n">
        <f aca="false">M50+N49</f>
        <v>-22857.1428571429</v>
      </c>
      <c r="O50" s="24" t="n">
        <f aca="false">N50+O49</f>
        <v>-24761.9047619048</v>
      </c>
      <c r="P50" s="24" t="n">
        <f aca="false">O50+P49</f>
        <v>-26666.6666666667</v>
      </c>
      <c r="Q50" s="24" t="n">
        <f aca="false">P50+Q49</f>
        <v>-28571.4285714286</v>
      </c>
      <c r="R50" s="24" t="n">
        <f aca="false">Q50+R49</f>
        <v>-30476.1904761905</v>
      </c>
      <c r="S50" s="24" t="n">
        <f aca="false">R50+S49</f>
        <v>-32380.9523809524</v>
      </c>
      <c r="T50" s="24" t="n">
        <f aca="false">S50+T49</f>
        <v>-34285.7142857143</v>
      </c>
      <c r="U50" s="24" t="n">
        <f aca="false">T50+U49</f>
        <v>-36190.4761904762</v>
      </c>
      <c r="V50" s="24" t="n">
        <f aca="false">U50+V49</f>
        <v>-38095.2380952381</v>
      </c>
      <c r="W50" s="24" t="n">
        <f aca="false">V50+W49</f>
        <v>-40000</v>
      </c>
      <c r="X50" s="24" t="n">
        <f aca="false">W50+X49</f>
        <v>-41904.7619047619</v>
      </c>
      <c r="Y50" s="24" t="n">
        <f aca="false">X50+Y49</f>
        <v>-43809.5238095238</v>
      </c>
      <c r="Z50" s="24" t="n">
        <f aca="false">Y50+Z49</f>
        <v>-45714.2857142857</v>
      </c>
      <c r="AA50" s="24" t="n">
        <f aca="false">Z50+AA49</f>
        <v>-47619.0476190477</v>
      </c>
      <c r="AB50" s="24" t="n">
        <f aca="false">AA50+AB49</f>
        <v>-49523.8095238096</v>
      </c>
      <c r="AC50" s="24" t="n">
        <f aca="false">AB50+AC49</f>
        <v>-51428.5714285715</v>
      </c>
      <c r="AD50" s="24" t="n">
        <f aca="false">AC50+AD49</f>
        <v>-53333.3333333334</v>
      </c>
      <c r="AE50" s="24" t="n">
        <f aca="false">AD50+AE49</f>
        <v>-55238.0952380953</v>
      </c>
      <c r="AF50" s="24" t="n">
        <f aca="false">AE50+AF49</f>
        <v>-57142.8571428572</v>
      </c>
      <c r="AG50" s="24" t="n">
        <f aca="false">AF50+AG49</f>
        <v>-59047.6190476191</v>
      </c>
      <c r="AH50" s="24" t="n">
        <f aca="false">AG50+AH49</f>
        <v>-60952.380952381</v>
      </c>
      <c r="AI50" s="24" t="n">
        <f aca="false">AH50+AI49</f>
        <v>-62857.1428571429</v>
      </c>
      <c r="AJ50" s="24" t="n">
        <f aca="false">AI50+AJ49</f>
        <v>-64761.9047619048</v>
      </c>
      <c r="AK50" s="24" t="n">
        <f aca="false">AJ50+AK49</f>
        <v>-66666.6666666667</v>
      </c>
      <c r="AL50" s="24" t="n">
        <f aca="false">AK50+AL49</f>
        <v>-68571.4285714286</v>
      </c>
    </row>
    <row r="51" customFormat="false" ht="15" hidden="false" customHeight="false" outlineLevel="0" collapsed="false">
      <c r="A51" s="4" t="s">
        <v>129</v>
      </c>
      <c r="C51" s="21" t="n">
        <f aca="false">C48+C50</f>
        <v>158095.238095238</v>
      </c>
      <c r="D51" s="21" t="n">
        <f aca="false">D48+D50</f>
        <v>156190.476190476</v>
      </c>
      <c r="E51" s="21" t="n">
        <f aca="false">E48+E50</f>
        <v>154285.714285714</v>
      </c>
      <c r="F51" s="21" t="n">
        <f aca="false">F48+F50</f>
        <v>152380.952380952</v>
      </c>
      <c r="G51" s="21" t="n">
        <f aca="false">G48+G50</f>
        <v>150476.19047619</v>
      </c>
      <c r="H51" s="21" t="n">
        <f aca="false">H48+H50</f>
        <v>148571.428571429</v>
      </c>
      <c r="I51" s="21" t="n">
        <f aca="false">I48+I50</f>
        <v>146666.666666667</v>
      </c>
      <c r="J51" s="21" t="n">
        <f aca="false">J48+J50</f>
        <v>144761.904761905</v>
      </c>
      <c r="K51" s="21" t="n">
        <f aca="false">K48+K50</f>
        <v>142857.142857143</v>
      </c>
      <c r="L51" s="21" t="n">
        <f aca="false">L48+L50</f>
        <v>140952.380952381</v>
      </c>
      <c r="M51" s="21" t="n">
        <f aca="false">M48+M50</f>
        <v>139047.619047619</v>
      </c>
      <c r="N51" s="21" t="n">
        <f aca="false">N48+N50</f>
        <v>137142.857142857</v>
      </c>
      <c r="O51" s="21" t="n">
        <f aca="false">O48+O50</f>
        <v>135238.095238095</v>
      </c>
      <c r="P51" s="21" t="n">
        <f aca="false">P48+P50</f>
        <v>133333.333333333</v>
      </c>
      <c r="Q51" s="21" t="n">
        <f aca="false">Q48+Q50</f>
        <v>131428.571428571</v>
      </c>
      <c r="R51" s="21" t="n">
        <f aca="false">R48+R50</f>
        <v>129523.80952381</v>
      </c>
      <c r="S51" s="21" t="n">
        <f aca="false">S48+S50</f>
        <v>127619.047619048</v>
      </c>
      <c r="T51" s="21" t="n">
        <f aca="false">T48+T50</f>
        <v>125714.285714286</v>
      </c>
      <c r="U51" s="21" t="n">
        <f aca="false">U48+U50</f>
        <v>123809.523809524</v>
      </c>
      <c r="V51" s="21" t="n">
        <f aca="false">V48+V50</f>
        <v>121904.761904762</v>
      </c>
      <c r="W51" s="21" t="n">
        <f aca="false">W48+W50</f>
        <v>120000</v>
      </c>
      <c r="X51" s="21" t="n">
        <f aca="false">X48+X50</f>
        <v>118095.238095238</v>
      </c>
      <c r="Y51" s="21" t="n">
        <f aca="false">Y48+Y50</f>
        <v>116190.476190476</v>
      </c>
      <c r="Z51" s="21" t="n">
        <f aca="false">Z48+Z50</f>
        <v>114285.714285714</v>
      </c>
      <c r="AA51" s="21" t="n">
        <f aca="false">AA48+AA50</f>
        <v>112380.952380952</v>
      </c>
      <c r="AB51" s="21" t="n">
        <f aca="false">AB48+AB50</f>
        <v>110476.19047619</v>
      </c>
      <c r="AC51" s="21" t="n">
        <f aca="false">AC48+AC50</f>
        <v>108571.428571429</v>
      </c>
      <c r="AD51" s="21" t="n">
        <f aca="false">AD48+AD50</f>
        <v>106666.666666667</v>
      </c>
      <c r="AE51" s="21" t="n">
        <f aca="false">AE48+AE50</f>
        <v>104761.904761905</v>
      </c>
      <c r="AF51" s="21" t="n">
        <f aca="false">AF48+AF50</f>
        <v>102857.142857143</v>
      </c>
      <c r="AG51" s="21" t="n">
        <f aca="false">AG48+AG50</f>
        <v>100952.380952381</v>
      </c>
      <c r="AH51" s="21" t="n">
        <f aca="false">AH48+AH50</f>
        <v>99047.619047619</v>
      </c>
      <c r="AI51" s="21" t="n">
        <f aca="false">AI48+AI50</f>
        <v>97142.8571428571</v>
      </c>
      <c r="AJ51" s="21" t="n">
        <f aca="false">AJ48+AJ50</f>
        <v>95238.0952380952</v>
      </c>
      <c r="AK51" s="21" t="n">
        <f aca="false">AK48+AK50</f>
        <v>93333.3333333333</v>
      </c>
      <c r="AL51" s="21" t="n">
        <f aca="false">AL48+AL50</f>
        <v>91428.5714285714</v>
      </c>
    </row>
    <row r="53" customFormat="false" ht="15" hidden="false" customHeight="false" outlineLevel="0" collapsed="false">
      <c r="A53" s="9" t="s">
        <v>130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customFormat="false" ht="15" hidden="false" customHeight="false" outlineLevel="0" collapsed="false">
      <c r="A54" s="11" t="s">
        <v>131</v>
      </c>
      <c r="C54" s="24" t="n">
        <f aca="false">0</f>
        <v>0</v>
      </c>
      <c r="D54" s="24" t="n">
        <f aca="false">C57</f>
        <v>80000</v>
      </c>
      <c r="E54" s="24" t="n">
        <f aca="false">D57</f>
        <v>78666.6666666667</v>
      </c>
      <c r="F54" s="24" t="n">
        <f aca="false">E57</f>
        <v>77333.3333333333</v>
      </c>
      <c r="G54" s="24" t="n">
        <f aca="false">F57</f>
        <v>76000</v>
      </c>
      <c r="H54" s="24" t="n">
        <f aca="false">G57</f>
        <v>74666.6666666667</v>
      </c>
      <c r="I54" s="24" t="n">
        <f aca="false">H57</f>
        <v>73333.3333333334</v>
      </c>
      <c r="J54" s="24" t="n">
        <f aca="false">I57</f>
        <v>72000</v>
      </c>
      <c r="K54" s="24" t="n">
        <f aca="false">J57</f>
        <v>70666.6666666667</v>
      </c>
      <c r="L54" s="24" t="n">
        <f aca="false">K57</f>
        <v>69333.3333333334</v>
      </c>
      <c r="M54" s="24" t="n">
        <f aca="false">L57</f>
        <v>68000</v>
      </c>
      <c r="N54" s="24" t="n">
        <f aca="false">M57</f>
        <v>66666.6666666667</v>
      </c>
      <c r="O54" s="24" t="n">
        <f aca="false">N57</f>
        <v>65333.3333333334</v>
      </c>
      <c r="P54" s="24" t="n">
        <f aca="false">O57</f>
        <v>64000</v>
      </c>
      <c r="Q54" s="24" t="n">
        <f aca="false">P57</f>
        <v>62666.6666666667</v>
      </c>
      <c r="R54" s="24" t="n">
        <f aca="false">Q57</f>
        <v>61333.3333333334</v>
      </c>
      <c r="S54" s="24" t="n">
        <f aca="false">R57</f>
        <v>60000</v>
      </c>
      <c r="T54" s="24" t="n">
        <f aca="false">S57</f>
        <v>58666.6666666667</v>
      </c>
      <c r="U54" s="24" t="n">
        <f aca="false">T57</f>
        <v>57333.3333333334</v>
      </c>
      <c r="V54" s="24" t="n">
        <f aca="false">U57</f>
        <v>56000</v>
      </c>
      <c r="W54" s="24" t="n">
        <f aca="false">V57</f>
        <v>54666.6666666667</v>
      </c>
      <c r="X54" s="24" t="n">
        <f aca="false">W57</f>
        <v>53333.3333333334</v>
      </c>
      <c r="Y54" s="24" t="n">
        <f aca="false">X57</f>
        <v>52000</v>
      </c>
      <c r="Z54" s="24" t="n">
        <f aca="false">Y57</f>
        <v>50666.6666666667</v>
      </c>
      <c r="AA54" s="24" t="n">
        <f aca="false">Z57</f>
        <v>49333.3333333334</v>
      </c>
      <c r="AB54" s="24" t="n">
        <f aca="false">AA57</f>
        <v>48000</v>
      </c>
      <c r="AC54" s="24" t="n">
        <f aca="false">AB57</f>
        <v>46666.6666666667</v>
      </c>
      <c r="AD54" s="24" t="n">
        <f aca="false">AC57</f>
        <v>45333.3333333333</v>
      </c>
      <c r="AE54" s="24" t="n">
        <f aca="false">AD57</f>
        <v>44000</v>
      </c>
      <c r="AF54" s="24" t="n">
        <f aca="false">AE57</f>
        <v>42666.6666666667</v>
      </c>
      <c r="AG54" s="24" t="n">
        <f aca="false">AF57</f>
        <v>41333.3333333333</v>
      </c>
      <c r="AH54" s="24" t="n">
        <f aca="false">AG57</f>
        <v>40000</v>
      </c>
      <c r="AI54" s="24" t="n">
        <f aca="false">AH57</f>
        <v>38666.6666666667</v>
      </c>
      <c r="AJ54" s="24" t="n">
        <f aca="false">AI57</f>
        <v>37333.3333333333</v>
      </c>
      <c r="AK54" s="24" t="n">
        <f aca="false">AJ57</f>
        <v>36000</v>
      </c>
      <c r="AL54" s="24" t="n">
        <f aca="false">AK57</f>
        <v>34666.6666666667</v>
      </c>
    </row>
    <row r="55" customFormat="false" ht="15" hidden="false" customHeight="false" outlineLevel="0" collapsed="false">
      <c r="A55" s="11" t="s">
        <v>132</v>
      </c>
      <c r="C55" s="24" t="n">
        <f aca="false">IF(C$17=1,Inputs!$E$30,0)</f>
        <v>80000</v>
      </c>
      <c r="D55" s="24" t="n">
        <f aca="false">IF(D$17=1,Inputs!$E$30,0)</f>
        <v>0</v>
      </c>
      <c r="E55" s="24" t="n">
        <f aca="false">IF(E$17=1,Inputs!$E$30,0)</f>
        <v>0</v>
      </c>
      <c r="F55" s="24" t="n">
        <f aca="false">IF(F$17=1,Inputs!$E$30,0)</f>
        <v>0</v>
      </c>
      <c r="G55" s="24" t="n">
        <f aca="false">IF(G$17=1,Inputs!$E$30,0)</f>
        <v>0</v>
      </c>
      <c r="H55" s="24" t="n">
        <f aca="false">IF(H$17=1,Inputs!$E$30,0)</f>
        <v>0</v>
      </c>
      <c r="I55" s="24" t="n">
        <f aca="false">IF(I$17=1,Inputs!$E$30,0)</f>
        <v>0</v>
      </c>
      <c r="J55" s="24" t="n">
        <f aca="false">IF(J$17=1,Inputs!$E$30,0)</f>
        <v>0</v>
      </c>
      <c r="K55" s="24" t="n">
        <f aca="false">IF(K$17=1,Inputs!$E$30,0)</f>
        <v>0</v>
      </c>
      <c r="L55" s="24" t="n">
        <f aca="false">IF(L$17=1,Inputs!$E$30,0)</f>
        <v>0</v>
      </c>
      <c r="M55" s="24" t="n">
        <f aca="false">IF(M$17=1,Inputs!$E$30,0)</f>
        <v>0</v>
      </c>
      <c r="N55" s="24" t="n">
        <f aca="false">IF(N$17=1,Inputs!$E$30,0)</f>
        <v>0</v>
      </c>
      <c r="O55" s="24" t="n">
        <f aca="false">IF(O$17=1,Inputs!$E$30,0)</f>
        <v>0</v>
      </c>
      <c r="P55" s="24" t="n">
        <f aca="false">IF(P$17=1,Inputs!$E$30,0)</f>
        <v>0</v>
      </c>
      <c r="Q55" s="24" t="n">
        <f aca="false">IF(Q$17=1,Inputs!$E$30,0)</f>
        <v>0</v>
      </c>
      <c r="R55" s="24" t="n">
        <f aca="false">IF(R$17=1,Inputs!$E$30,0)</f>
        <v>0</v>
      </c>
      <c r="S55" s="24" t="n">
        <f aca="false">IF(S$17=1,Inputs!$E$30,0)</f>
        <v>0</v>
      </c>
      <c r="T55" s="24" t="n">
        <f aca="false">IF(T$17=1,Inputs!$E$30,0)</f>
        <v>0</v>
      </c>
      <c r="U55" s="24" t="n">
        <f aca="false">IF(U$17=1,Inputs!$E$30,0)</f>
        <v>0</v>
      </c>
      <c r="V55" s="24" t="n">
        <f aca="false">IF(V$17=1,Inputs!$E$30,0)</f>
        <v>0</v>
      </c>
      <c r="W55" s="24" t="n">
        <f aca="false">IF(W$17=1,Inputs!$E$30,0)</f>
        <v>0</v>
      </c>
      <c r="X55" s="24" t="n">
        <f aca="false">IF(X$17=1,Inputs!$E$30,0)</f>
        <v>0</v>
      </c>
      <c r="Y55" s="24" t="n">
        <f aca="false">IF(Y$17=1,Inputs!$E$30,0)</f>
        <v>0</v>
      </c>
      <c r="Z55" s="24" t="n">
        <f aca="false">IF(Z$17=1,Inputs!$E$30,0)</f>
        <v>0</v>
      </c>
      <c r="AA55" s="24" t="n">
        <f aca="false">IF(AA$17=1,Inputs!$E$30,0)</f>
        <v>0</v>
      </c>
      <c r="AB55" s="24" t="n">
        <f aca="false">IF(AB$17=1,Inputs!$E$30,0)</f>
        <v>0</v>
      </c>
      <c r="AC55" s="24" t="n">
        <f aca="false">IF(AC$17=1,Inputs!$E$30,0)</f>
        <v>0</v>
      </c>
      <c r="AD55" s="24" t="n">
        <f aca="false">IF(AD$17=1,Inputs!$E$30,0)</f>
        <v>0</v>
      </c>
      <c r="AE55" s="24" t="n">
        <f aca="false">IF(AE$17=1,Inputs!$E$30,0)</f>
        <v>0</v>
      </c>
      <c r="AF55" s="24" t="n">
        <f aca="false">IF(AF$17=1,Inputs!$E$30,0)</f>
        <v>0</v>
      </c>
      <c r="AG55" s="24" t="n">
        <f aca="false">IF(AG$17=1,Inputs!$E$30,0)</f>
        <v>0</v>
      </c>
      <c r="AH55" s="24" t="n">
        <f aca="false">IF(AH$17=1,Inputs!$E$30,0)</f>
        <v>0</v>
      </c>
      <c r="AI55" s="24" t="n">
        <f aca="false">IF(AI$17=1,Inputs!$E$30,0)</f>
        <v>0</v>
      </c>
      <c r="AJ55" s="24" t="n">
        <f aca="false">IF(AJ$17=1,Inputs!$E$30,0)</f>
        <v>0</v>
      </c>
      <c r="AK55" s="24" t="n">
        <f aca="false">IF(AK$17=1,Inputs!$E$30,0)</f>
        <v>0</v>
      </c>
      <c r="AL55" s="24" t="n">
        <f aca="false">IF(AL$17=1,Inputs!$E$30,0)</f>
        <v>0</v>
      </c>
    </row>
    <row r="56" customFormat="false" ht="15" hidden="false" customHeight="false" outlineLevel="0" collapsed="false">
      <c r="A56" s="11" t="s">
        <v>133</v>
      </c>
      <c r="C56" s="24" t="n">
        <f aca="false">-MIN(C54,Inputs!$E$30/MAX(1,Inputs!$E$32*12))</f>
        <v>-0</v>
      </c>
      <c r="D56" s="24" t="n">
        <f aca="false">-MIN(D54,Inputs!$E$30/MAX(1,Inputs!$E$32*12))</f>
        <v>-1333.33333333333</v>
      </c>
      <c r="E56" s="24" t="n">
        <f aca="false">-MIN(E54,Inputs!$E$30/MAX(1,Inputs!$E$32*12))</f>
        <v>-1333.33333333333</v>
      </c>
      <c r="F56" s="24" t="n">
        <f aca="false">-MIN(F54,Inputs!$E$30/MAX(1,Inputs!$E$32*12))</f>
        <v>-1333.33333333333</v>
      </c>
      <c r="G56" s="24" t="n">
        <f aca="false">-MIN(G54,Inputs!$E$30/MAX(1,Inputs!$E$32*12))</f>
        <v>-1333.33333333333</v>
      </c>
      <c r="H56" s="24" t="n">
        <f aca="false">-MIN(H54,Inputs!$E$30/MAX(1,Inputs!$E$32*12))</f>
        <v>-1333.33333333333</v>
      </c>
      <c r="I56" s="24" t="n">
        <f aca="false">-MIN(I54,Inputs!$E$30/MAX(1,Inputs!$E$32*12))</f>
        <v>-1333.33333333333</v>
      </c>
      <c r="J56" s="24" t="n">
        <f aca="false">-MIN(J54,Inputs!$E$30/MAX(1,Inputs!$E$32*12))</f>
        <v>-1333.33333333333</v>
      </c>
      <c r="K56" s="24" t="n">
        <f aca="false">-MIN(K54,Inputs!$E$30/MAX(1,Inputs!$E$32*12))</f>
        <v>-1333.33333333333</v>
      </c>
      <c r="L56" s="24" t="n">
        <f aca="false">-MIN(L54,Inputs!$E$30/MAX(1,Inputs!$E$32*12))</f>
        <v>-1333.33333333333</v>
      </c>
      <c r="M56" s="24" t="n">
        <f aca="false">-MIN(M54,Inputs!$E$30/MAX(1,Inputs!$E$32*12))</f>
        <v>-1333.33333333333</v>
      </c>
      <c r="N56" s="24" t="n">
        <f aca="false">-MIN(N54,Inputs!$E$30/MAX(1,Inputs!$E$32*12))</f>
        <v>-1333.33333333333</v>
      </c>
      <c r="O56" s="24" t="n">
        <f aca="false">-MIN(O54,Inputs!$E$30/MAX(1,Inputs!$E$32*12))</f>
        <v>-1333.33333333333</v>
      </c>
      <c r="P56" s="24" t="n">
        <f aca="false">-MIN(P54,Inputs!$E$30/MAX(1,Inputs!$E$32*12))</f>
        <v>-1333.33333333333</v>
      </c>
      <c r="Q56" s="24" t="n">
        <f aca="false">-MIN(Q54,Inputs!$E$30/MAX(1,Inputs!$E$32*12))</f>
        <v>-1333.33333333333</v>
      </c>
      <c r="R56" s="24" t="n">
        <f aca="false">-MIN(R54,Inputs!$E$30/MAX(1,Inputs!$E$32*12))</f>
        <v>-1333.33333333333</v>
      </c>
      <c r="S56" s="24" t="n">
        <f aca="false">-MIN(S54,Inputs!$E$30/MAX(1,Inputs!$E$32*12))</f>
        <v>-1333.33333333333</v>
      </c>
      <c r="T56" s="24" t="n">
        <f aca="false">-MIN(T54,Inputs!$E$30/MAX(1,Inputs!$E$32*12))</f>
        <v>-1333.33333333333</v>
      </c>
      <c r="U56" s="24" t="n">
        <f aca="false">-MIN(U54,Inputs!$E$30/MAX(1,Inputs!$E$32*12))</f>
        <v>-1333.33333333333</v>
      </c>
      <c r="V56" s="24" t="n">
        <f aca="false">-MIN(V54,Inputs!$E$30/MAX(1,Inputs!$E$32*12))</f>
        <v>-1333.33333333333</v>
      </c>
      <c r="W56" s="24" t="n">
        <f aca="false">-MIN(W54,Inputs!$E$30/MAX(1,Inputs!$E$32*12))</f>
        <v>-1333.33333333333</v>
      </c>
      <c r="X56" s="24" t="n">
        <f aca="false">-MIN(X54,Inputs!$E$30/MAX(1,Inputs!$E$32*12))</f>
        <v>-1333.33333333333</v>
      </c>
      <c r="Y56" s="24" t="n">
        <f aca="false">-MIN(Y54,Inputs!$E$30/MAX(1,Inputs!$E$32*12))</f>
        <v>-1333.33333333333</v>
      </c>
      <c r="Z56" s="24" t="n">
        <f aca="false">-MIN(Z54,Inputs!$E$30/MAX(1,Inputs!$E$32*12))</f>
        <v>-1333.33333333333</v>
      </c>
      <c r="AA56" s="24" t="n">
        <f aca="false">-MIN(AA54,Inputs!$E$30/MAX(1,Inputs!$E$32*12))</f>
        <v>-1333.33333333333</v>
      </c>
      <c r="AB56" s="24" t="n">
        <f aca="false">-MIN(AB54,Inputs!$E$30/MAX(1,Inputs!$E$32*12))</f>
        <v>-1333.33333333333</v>
      </c>
      <c r="AC56" s="24" t="n">
        <f aca="false">-MIN(AC54,Inputs!$E$30/MAX(1,Inputs!$E$32*12))</f>
        <v>-1333.33333333333</v>
      </c>
      <c r="AD56" s="24" t="n">
        <f aca="false">-MIN(AD54,Inputs!$E$30/MAX(1,Inputs!$E$32*12))</f>
        <v>-1333.33333333333</v>
      </c>
      <c r="AE56" s="24" t="n">
        <f aca="false">-MIN(AE54,Inputs!$E$30/MAX(1,Inputs!$E$32*12))</f>
        <v>-1333.33333333333</v>
      </c>
      <c r="AF56" s="24" t="n">
        <f aca="false">-MIN(AF54,Inputs!$E$30/MAX(1,Inputs!$E$32*12))</f>
        <v>-1333.33333333333</v>
      </c>
      <c r="AG56" s="24" t="n">
        <f aca="false">-MIN(AG54,Inputs!$E$30/MAX(1,Inputs!$E$32*12))</f>
        <v>-1333.33333333333</v>
      </c>
      <c r="AH56" s="24" t="n">
        <f aca="false">-MIN(AH54,Inputs!$E$30/MAX(1,Inputs!$E$32*12))</f>
        <v>-1333.33333333333</v>
      </c>
      <c r="AI56" s="24" t="n">
        <f aca="false">-MIN(AI54,Inputs!$E$30/MAX(1,Inputs!$E$32*12))</f>
        <v>-1333.33333333333</v>
      </c>
      <c r="AJ56" s="24" t="n">
        <f aca="false">-MIN(AJ54,Inputs!$E$30/MAX(1,Inputs!$E$32*12))</f>
        <v>-1333.33333333333</v>
      </c>
      <c r="AK56" s="24" t="n">
        <f aca="false">-MIN(AK54,Inputs!$E$30/MAX(1,Inputs!$E$32*12))</f>
        <v>-1333.33333333333</v>
      </c>
      <c r="AL56" s="24" t="n">
        <f aca="false">-MIN(AL54,Inputs!$E$30/MAX(1,Inputs!$E$32*12))</f>
        <v>-1333.33333333333</v>
      </c>
    </row>
    <row r="57" customFormat="false" ht="15" hidden="false" customHeight="false" outlineLevel="0" collapsed="false">
      <c r="A57" s="4" t="s">
        <v>134</v>
      </c>
      <c r="C57" s="21" t="n">
        <f aca="false">C54+C55+C56</f>
        <v>80000</v>
      </c>
      <c r="D57" s="21" t="n">
        <f aca="false">D54+D55+D56</f>
        <v>78666.6666666667</v>
      </c>
      <c r="E57" s="21" t="n">
        <f aca="false">E54+E55+E56</f>
        <v>77333.3333333333</v>
      </c>
      <c r="F57" s="21" t="n">
        <f aca="false">F54+F55+F56</f>
        <v>76000</v>
      </c>
      <c r="G57" s="21" t="n">
        <f aca="false">G54+G55+G56</f>
        <v>74666.6666666667</v>
      </c>
      <c r="H57" s="21" t="n">
        <f aca="false">H54+H55+H56</f>
        <v>73333.3333333334</v>
      </c>
      <c r="I57" s="21" t="n">
        <f aca="false">I54+I55+I56</f>
        <v>72000</v>
      </c>
      <c r="J57" s="21" t="n">
        <f aca="false">J54+J55+J56</f>
        <v>70666.6666666667</v>
      </c>
      <c r="K57" s="21" t="n">
        <f aca="false">K54+K55+K56</f>
        <v>69333.3333333334</v>
      </c>
      <c r="L57" s="21" t="n">
        <f aca="false">L54+L55+L56</f>
        <v>68000</v>
      </c>
      <c r="M57" s="21" t="n">
        <f aca="false">M54+M55+M56</f>
        <v>66666.6666666667</v>
      </c>
      <c r="N57" s="21" t="n">
        <f aca="false">N54+N55+N56</f>
        <v>65333.3333333334</v>
      </c>
      <c r="O57" s="21" t="n">
        <f aca="false">O54+O55+O56</f>
        <v>64000</v>
      </c>
      <c r="P57" s="21" t="n">
        <f aca="false">P54+P55+P56</f>
        <v>62666.6666666667</v>
      </c>
      <c r="Q57" s="21" t="n">
        <f aca="false">Q54+Q55+Q56</f>
        <v>61333.3333333334</v>
      </c>
      <c r="R57" s="21" t="n">
        <f aca="false">R54+R55+R56</f>
        <v>60000</v>
      </c>
      <c r="S57" s="21" t="n">
        <f aca="false">S54+S55+S56</f>
        <v>58666.6666666667</v>
      </c>
      <c r="T57" s="21" t="n">
        <f aca="false">T54+T55+T56</f>
        <v>57333.3333333334</v>
      </c>
      <c r="U57" s="21" t="n">
        <f aca="false">U54+U55+U56</f>
        <v>56000</v>
      </c>
      <c r="V57" s="21" t="n">
        <f aca="false">V54+V55+V56</f>
        <v>54666.6666666667</v>
      </c>
      <c r="W57" s="21" t="n">
        <f aca="false">W54+W55+W56</f>
        <v>53333.3333333334</v>
      </c>
      <c r="X57" s="21" t="n">
        <f aca="false">X54+X55+X56</f>
        <v>52000</v>
      </c>
      <c r="Y57" s="21" t="n">
        <f aca="false">Y54+Y55+Y56</f>
        <v>50666.6666666667</v>
      </c>
      <c r="Z57" s="21" t="n">
        <f aca="false">Z54+Z55+Z56</f>
        <v>49333.3333333334</v>
      </c>
      <c r="AA57" s="21" t="n">
        <f aca="false">AA54+AA55+AA56</f>
        <v>48000</v>
      </c>
      <c r="AB57" s="21" t="n">
        <f aca="false">AB54+AB55+AB56</f>
        <v>46666.6666666667</v>
      </c>
      <c r="AC57" s="21" t="n">
        <f aca="false">AC54+AC55+AC56</f>
        <v>45333.3333333333</v>
      </c>
      <c r="AD57" s="21" t="n">
        <f aca="false">AD54+AD55+AD56</f>
        <v>44000</v>
      </c>
      <c r="AE57" s="21" t="n">
        <f aca="false">AE54+AE55+AE56</f>
        <v>42666.6666666667</v>
      </c>
      <c r="AF57" s="21" t="n">
        <f aca="false">AF54+AF55+AF56</f>
        <v>41333.3333333333</v>
      </c>
      <c r="AG57" s="21" t="n">
        <f aca="false">AG54+AG55+AG56</f>
        <v>40000</v>
      </c>
      <c r="AH57" s="21" t="n">
        <f aca="false">AH54+AH55+AH56</f>
        <v>38666.6666666667</v>
      </c>
      <c r="AI57" s="21" t="n">
        <f aca="false">AI54+AI55+AI56</f>
        <v>37333.3333333333</v>
      </c>
      <c r="AJ57" s="21" t="n">
        <f aca="false">AJ54+AJ55+AJ56</f>
        <v>36000</v>
      </c>
      <c r="AK57" s="21" t="n">
        <f aca="false">AK54+AK55+AK56</f>
        <v>34666.6666666667</v>
      </c>
      <c r="AL57" s="21" t="n">
        <f aca="false">AL54+AL55+AL56</f>
        <v>33333.3333333333</v>
      </c>
    </row>
    <row r="59" customFormat="false" ht="15" hidden="false" customHeight="false" outlineLevel="0" collapsed="false">
      <c r="A59" s="9" t="s">
        <v>45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customFormat="false" ht="15" hidden="false" customHeight="false" outlineLevel="0" collapsed="false">
      <c r="A60" s="11" t="s">
        <v>135</v>
      </c>
      <c r="C60" s="24" t="n">
        <f aca="false">C25*Inputs!$E$35/30</f>
        <v>1040</v>
      </c>
      <c r="D60" s="24" t="n">
        <f aca="false">D25*Inputs!$E$35/30</f>
        <v>1213.33333333333</v>
      </c>
      <c r="E60" s="24" t="n">
        <f aca="false">E25*Inputs!$E$35/30</f>
        <v>1386.66666666667</v>
      </c>
      <c r="F60" s="24" t="n">
        <f aca="false">F25*Inputs!$E$35/30</f>
        <v>1560</v>
      </c>
      <c r="G60" s="24" t="n">
        <f aca="false">G25*Inputs!$E$35/30</f>
        <v>1733.33333333333</v>
      </c>
      <c r="H60" s="24" t="n">
        <f aca="false">H25*Inputs!$E$35/30</f>
        <v>1906.66666666667</v>
      </c>
      <c r="I60" s="24" t="n">
        <f aca="false">I25*Inputs!$E$35/30</f>
        <v>2080</v>
      </c>
      <c r="J60" s="24" t="n">
        <f aca="false">J25*Inputs!$E$35/30</f>
        <v>2080</v>
      </c>
      <c r="K60" s="24" t="n">
        <f aca="false">K25*Inputs!$E$35/30</f>
        <v>2080</v>
      </c>
      <c r="L60" s="24" t="n">
        <f aca="false">L25*Inputs!$E$35/30</f>
        <v>2080</v>
      </c>
      <c r="M60" s="24" t="n">
        <f aca="false">M25*Inputs!$E$35/30</f>
        <v>2080</v>
      </c>
      <c r="N60" s="24" t="n">
        <f aca="false">N25*Inputs!$E$35/30</f>
        <v>2080</v>
      </c>
      <c r="O60" s="24" t="n">
        <f aca="false">O25*Inputs!$E$35/30</f>
        <v>2270.944</v>
      </c>
      <c r="P60" s="24" t="n">
        <f aca="false">P25*Inputs!$E$35/30</f>
        <v>2270.944</v>
      </c>
      <c r="Q60" s="24" t="n">
        <f aca="false">Q25*Inputs!$E$35/30</f>
        <v>2270.944</v>
      </c>
      <c r="R60" s="24" t="n">
        <f aca="false">R25*Inputs!$E$35/30</f>
        <v>2270.944</v>
      </c>
      <c r="S60" s="24" t="n">
        <f aca="false">S25*Inputs!$E$35/30</f>
        <v>2270.944</v>
      </c>
      <c r="T60" s="24" t="n">
        <f aca="false">T25*Inputs!$E$35/30</f>
        <v>2270.944</v>
      </c>
      <c r="U60" s="24" t="n">
        <f aca="false">U25*Inputs!$E$35/30</f>
        <v>2270.944</v>
      </c>
      <c r="V60" s="24" t="n">
        <f aca="false">V25*Inputs!$E$35/30</f>
        <v>2270.944</v>
      </c>
      <c r="W60" s="24" t="n">
        <f aca="false">W25*Inputs!$E$35/30</f>
        <v>2270.944</v>
      </c>
      <c r="X60" s="24" t="n">
        <f aca="false">X25*Inputs!$E$35/30</f>
        <v>2270.944</v>
      </c>
      <c r="Y60" s="24" t="n">
        <f aca="false">Y25*Inputs!$E$35/30</f>
        <v>2270.944</v>
      </c>
      <c r="Z60" s="24" t="n">
        <f aca="false">Z25*Inputs!$E$35/30</f>
        <v>2270.944</v>
      </c>
      <c r="AA60" s="24" t="n">
        <f aca="false">AA25*Inputs!$E$35/30</f>
        <v>2479.4166592</v>
      </c>
      <c r="AB60" s="24" t="n">
        <f aca="false">AB25*Inputs!$E$35/30</f>
        <v>2479.4166592</v>
      </c>
      <c r="AC60" s="24" t="n">
        <f aca="false">AC25*Inputs!$E$35/30</f>
        <v>2479.4166592</v>
      </c>
      <c r="AD60" s="24" t="n">
        <f aca="false">AD25*Inputs!$E$35/30</f>
        <v>2479.4166592</v>
      </c>
      <c r="AE60" s="24" t="n">
        <f aca="false">AE25*Inputs!$E$35/30</f>
        <v>2479.4166592</v>
      </c>
      <c r="AF60" s="24" t="n">
        <f aca="false">AF25*Inputs!$E$35/30</f>
        <v>2479.4166592</v>
      </c>
      <c r="AG60" s="24" t="n">
        <f aca="false">AG25*Inputs!$E$35/30</f>
        <v>2479.4166592</v>
      </c>
      <c r="AH60" s="24" t="n">
        <f aca="false">AH25*Inputs!$E$35/30</f>
        <v>2479.4166592</v>
      </c>
      <c r="AI60" s="24" t="n">
        <f aca="false">AI25*Inputs!$E$35/30</f>
        <v>2479.4166592</v>
      </c>
      <c r="AJ60" s="24" t="n">
        <f aca="false">AJ25*Inputs!$E$35/30</f>
        <v>2479.4166592</v>
      </c>
      <c r="AK60" s="24" t="n">
        <f aca="false">AK25*Inputs!$E$35/30</f>
        <v>2479.4166592</v>
      </c>
      <c r="AL60" s="24" t="n">
        <f aca="false">AL25*Inputs!$E$35/30</f>
        <v>2479.4166592</v>
      </c>
    </row>
    <row r="61" customFormat="false" ht="15" hidden="false" customHeight="false" outlineLevel="0" collapsed="false">
      <c r="A61" s="11" t="s">
        <v>136</v>
      </c>
      <c r="C61" s="24" t="n">
        <f aca="false">-C26*Inputs!$E$36/30</f>
        <v>1201.2</v>
      </c>
      <c r="D61" s="24" t="n">
        <f aca="false">-D26*Inputs!$E$36/30</f>
        <v>1401.4</v>
      </c>
      <c r="E61" s="24" t="n">
        <f aca="false">-E26*Inputs!$E$36/30</f>
        <v>1601.6</v>
      </c>
      <c r="F61" s="24" t="n">
        <f aca="false">-F26*Inputs!$E$36/30</f>
        <v>1801.8</v>
      </c>
      <c r="G61" s="24" t="n">
        <f aca="false">-G26*Inputs!$E$36/30</f>
        <v>2002</v>
      </c>
      <c r="H61" s="24" t="n">
        <f aca="false">-H26*Inputs!$E$36/30</f>
        <v>2202.2</v>
      </c>
      <c r="I61" s="24" t="n">
        <f aca="false">-I26*Inputs!$E$36/30</f>
        <v>2402.4</v>
      </c>
      <c r="J61" s="24" t="n">
        <f aca="false">-J26*Inputs!$E$36/30</f>
        <v>2402.4</v>
      </c>
      <c r="K61" s="24" t="n">
        <f aca="false">-K26*Inputs!$E$36/30</f>
        <v>2402.4</v>
      </c>
      <c r="L61" s="24" t="n">
        <f aca="false">-L26*Inputs!$E$36/30</f>
        <v>2402.4</v>
      </c>
      <c r="M61" s="24" t="n">
        <f aca="false">-M26*Inputs!$E$36/30</f>
        <v>2402.4</v>
      </c>
      <c r="N61" s="24" t="n">
        <f aca="false">-N26*Inputs!$E$36/30</f>
        <v>2402.4</v>
      </c>
      <c r="O61" s="24" t="n">
        <f aca="false">-O26*Inputs!$E$36/30</f>
        <v>2622.94032</v>
      </c>
      <c r="P61" s="24" t="n">
        <f aca="false">-P26*Inputs!$E$36/30</f>
        <v>2622.94032</v>
      </c>
      <c r="Q61" s="24" t="n">
        <f aca="false">-Q26*Inputs!$E$36/30</f>
        <v>2622.94032</v>
      </c>
      <c r="R61" s="24" t="n">
        <f aca="false">-R26*Inputs!$E$36/30</f>
        <v>2622.94032</v>
      </c>
      <c r="S61" s="24" t="n">
        <f aca="false">-S26*Inputs!$E$36/30</f>
        <v>2622.94032</v>
      </c>
      <c r="T61" s="24" t="n">
        <f aca="false">-T26*Inputs!$E$36/30</f>
        <v>2622.94032</v>
      </c>
      <c r="U61" s="24" t="n">
        <f aca="false">-U26*Inputs!$E$36/30</f>
        <v>2622.94032</v>
      </c>
      <c r="V61" s="24" t="n">
        <f aca="false">-V26*Inputs!$E$36/30</f>
        <v>2622.94032</v>
      </c>
      <c r="W61" s="24" t="n">
        <f aca="false">-W26*Inputs!$E$36/30</f>
        <v>2622.94032</v>
      </c>
      <c r="X61" s="24" t="n">
        <f aca="false">-X26*Inputs!$E$36/30</f>
        <v>2622.94032</v>
      </c>
      <c r="Y61" s="24" t="n">
        <f aca="false">-Y26*Inputs!$E$36/30</f>
        <v>2622.94032</v>
      </c>
      <c r="Z61" s="24" t="n">
        <f aca="false">-Z26*Inputs!$E$36/30</f>
        <v>2622.94032</v>
      </c>
      <c r="AA61" s="24" t="n">
        <f aca="false">-AA26*Inputs!$E$36/30</f>
        <v>2863.726241376</v>
      </c>
      <c r="AB61" s="24" t="n">
        <f aca="false">-AB26*Inputs!$E$36/30</f>
        <v>2863.726241376</v>
      </c>
      <c r="AC61" s="24" t="n">
        <f aca="false">-AC26*Inputs!$E$36/30</f>
        <v>2863.726241376</v>
      </c>
      <c r="AD61" s="24" t="n">
        <f aca="false">-AD26*Inputs!$E$36/30</f>
        <v>2863.726241376</v>
      </c>
      <c r="AE61" s="24" t="n">
        <f aca="false">-AE26*Inputs!$E$36/30</f>
        <v>2863.726241376</v>
      </c>
      <c r="AF61" s="24" t="n">
        <f aca="false">-AF26*Inputs!$E$36/30</f>
        <v>2863.726241376</v>
      </c>
      <c r="AG61" s="24" t="n">
        <f aca="false">-AG26*Inputs!$E$36/30</f>
        <v>2863.726241376</v>
      </c>
      <c r="AH61" s="24" t="n">
        <f aca="false">-AH26*Inputs!$E$36/30</f>
        <v>2863.726241376</v>
      </c>
      <c r="AI61" s="24" t="n">
        <f aca="false">-AI26*Inputs!$E$36/30</f>
        <v>2863.726241376</v>
      </c>
      <c r="AJ61" s="24" t="n">
        <f aca="false">-AJ26*Inputs!$E$36/30</f>
        <v>2863.726241376</v>
      </c>
      <c r="AK61" s="24" t="n">
        <f aca="false">-AK26*Inputs!$E$36/30</f>
        <v>2863.726241376</v>
      </c>
      <c r="AL61" s="24" t="n">
        <f aca="false">-AL26*Inputs!$E$36/30</f>
        <v>2863.726241376</v>
      </c>
    </row>
    <row r="62" customFormat="false" ht="15" hidden="false" customHeight="false" outlineLevel="0" collapsed="false">
      <c r="A62" s="11" t="s">
        <v>137</v>
      </c>
      <c r="C62" s="24" t="n">
        <f aca="false">-C26*Inputs!$E$37/30</f>
        <v>2402.4</v>
      </c>
      <c r="D62" s="24" t="n">
        <f aca="false">-D26*Inputs!$E$37/30</f>
        <v>2802.8</v>
      </c>
      <c r="E62" s="24" t="n">
        <f aca="false">-E26*Inputs!$E$37/30</f>
        <v>3203.2</v>
      </c>
      <c r="F62" s="24" t="n">
        <f aca="false">-F26*Inputs!$E$37/30</f>
        <v>3603.6</v>
      </c>
      <c r="G62" s="24" t="n">
        <f aca="false">-G26*Inputs!$E$37/30</f>
        <v>4004</v>
      </c>
      <c r="H62" s="24" t="n">
        <f aca="false">-H26*Inputs!$E$37/30</f>
        <v>4404.4</v>
      </c>
      <c r="I62" s="24" t="n">
        <f aca="false">-I26*Inputs!$E$37/30</f>
        <v>4804.8</v>
      </c>
      <c r="J62" s="24" t="n">
        <f aca="false">-J26*Inputs!$E$37/30</f>
        <v>4804.8</v>
      </c>
      <c r="K62" s="24" t="n">
        <f aca="false">-K26*Inputs!$E$37/30</f>
        <v>4804.8</v>
      </c>
      <c r="L62" s="24" t="n">
        <f aca="false">-L26*Inputs!$E$37/30</f>
        <v>4804.8</v>
      </c>
      <c r="M62" s="24" t="n">
        <f aca="false">-M26*Inputs!$E$37/30</f>
        <v>4804.8</v>
      </c>
      <c r="N62" s="24" t="n">
        <f aca="false">-N26*Inputs!$E$37/30</f>
        <v>4804.8</v>
      </c>
      <c r="O62" s="24" t="n">
        <f aca="false">-O26*Inputs!$E$37/30</f>
        <v>5245.88064</v>
      </c>
      <c r="P62" s="24" t="n">
        <f aca="false">-P26*Inputs!$E$37/30</f>
        <v>5245.88064</v>
      </c>
      <c r="Q62" s="24" t="n">
        <f aca="false">-Q26*Inputs!$E$37/30</f>
        <v>5245.88064</v>
      </c>
      <c r="R62" s="24" t="n">
        <f aca="false">-R26*Inputs!$E$37/30</f>
        <v>5245.88064</v>
      </c>
      <c r="S62" s="24" t="n">
        <f aca="false">-S26*Inputs!$E$37/30</f>
        <v>5245.88064</v>
      </c>
      <c r="T62" s="24" t="n">
        <f aca="false">-T26*Inputs!$E$37/30</f>
        <v>5245.88064</v>
      </c>
      <c r="U62" s="24" t="n">
        <f aca="false">-U26*Inputs!$E$37/30</f>
        <v>5245.88064</v>
      </c>
      <c r="V62" s="24" t="n">
        <f aca="false">-V26*Inputs!$E$37/30</f>
        <v>5245.88064</v>
      </c>
      <c r="W62" s="24" t="n">
        <f aca="false">-W26*Inputs!$E$37/30</f>
        <v>5245.88064</v>
      </c>
      <c r="X62" s="24" t="n">
        <f aca="false">-X26*Inputs!$E$37/30</f>
        <v>5245.88064</v>
      </c>
      <c r="Y62" s="24" t="n">
        <f aca="false">-Y26*Inputs!$E$37/30</f>
        <v>5245.88064</v>
      </c>
      <c r="Z62" s="24" t="n">
        <f aca="false">-Z26*Inputs!$E$37/30</f>
        <v>5245.88064</v>
      </c>
      <c r="AA62" s="24" t="n">
        <f aca="false">-AA26*Inputs!$E$37/30</f>
        <v>5727.452482752</v>
      </c>
      <c r="AB62" s="24" t="n">
        <f aca="false">-AB26*Inputs!$E$37/30</f>
        <v>5727.452482752</v>
      </c>
      <c r="AC62" s="24" t="n">
        <f aca="false">-AC26*Inputs!$E$37/30</f>
        <v>5727.452482752</v>
      </c>
      <c r="AD62" s="24" t="n">
        <f aca="false">-AD26*Inputs!$E$37/30</f>
        <v>5727.452482752</v>
      </c>
      <c r="AE62" s="24" t="n">
        <f aca="false">-AE26*Inputs!$E$37/30</f>
        <v>5727.452482752</v>
      </c>
      <c r="AF62" s="24" t="n">
        <f aca="false">-AF26*Inputs!$E$37/30</f>
        <v>5727.452482752</v>
      </c>
      <c r="AG62" s="24" t="n">
        <f aca="false">-AG26*Inputs!$E$37/30</f>
        <v>5727.452482752</v>
      </c>
      <c r="AH62" s="24" t="n">
        <f aca="false">-AH26*Inputs!$E$37/30</f>
        <v>5727.452482752</v>
      </c>
      <c r="AI62" s="24" t="n">
        <f aca="false">-AI26*Inputs!$E$37/30</f>
        <v>5727.452482752</v>
      </c>
      <c r="AJ62" s="24" t="n">
        <f aca="false">-AJ26*Inputs!$E$37/30</f>
        <v>5727.452482752</v>
      </c>
      <c r="AK62" s="24" t="n">
        <f aca="false">-AK26*Inputs!$E$37/30</f>
        <v>5727.452482752</v>
      </c>
      <c r="AL62" s="24" t="n">
        <f aca="false">-AL26*Inputs!$E$37/30</f>
        <v>5727.452482752</v>
      </c>
    </row>
    <row r="63" customFormat="false" ht="15" hidden="false" customHeight="false" outlineLevel="0" collapsed="false">
      <c r="A63" s="11" t="s">
        <v>138</v>
      </c>
      <c r="C63" s="24" t="n">
        <f aca="false">-C60</f>
        <v>-1040</v>
      </c>
      <c r="D63" s="24" t="n">
        <f aca="false">C60-D60</f>
        <v>-173.333333333333</v>
      </c>
      <c r="E63" s="24" t="n">
        <f aca="false">D60-E60</f>
        <v>-173.333333333333</v>
      </c>
      <c r="F63" s="24" t="n">
        <f aca="false">E60-F60</f>
        <v>-173.333333333333</v>
      </c>
      <c r="G63" s="24" t="n">
        <f aca="false">F60-G60</f>
        <v>-173.333333333333</v>
      </c>
      <c r="H63" s="24" t="n">
        <f aca="false">G60-H60</f>
        <v>-173.333333333334</v>
      </c>
      <c r="I63" s="24" t="n">
        <f aca="false">H60-I60</f>
        <v>-173.333333333333</v>
      </c>
      <c r="J63" s="24" t="n">
        <f aca="false">I60-J60</f>
        <v>0</v>
      </c>
      <c r="K63" s="24" t="n">
        <f aca="false">J60-K60</f>
        <v>0</v>
      </c>
      <c r="L63" s="24" t="n">
        <f aca="false">K60-L60</f>
        <v>0</v>
      </c>
      <c r="M63" s="24" t="n">
        <f aca="false">L60-M60</f>
        <v>0</v>
      </c>
      <c r="N63" s="24" t="n">
        <f aca="false">M60-N60</f>
        <v>0</v>
      </c>
      <c r="O63" s="24" t="n">
        <f aca="false">N60-O60</f>
        <v>-190.944</v>
      </c>
      <c r="P63" s="24" t="n">
        <f aca="false">O60-P60</f>
        <v>0</v>
      </c>
      <c r="Q63" s="24" t="n">
        <f aca="false">P60-Q60</f>
        <v>0</v>
      </c>
      <c r="R63" s="24" t="n">
        <f aca="false">Q60-R60</f>
        <v>0</v>
      </c>
      <c r="S63" s="24" t="n">
        <f aca="false">R60-S60</f>
        <v>0</v>
      </c>
      <c r="T63" s="24" t="n">
        <f aca="false">S60-T60</f>
        <v>0</v>
      </c>
      <c r="U63" s="24" t="n">
        <f aca="false">T60-U60</f>
        <v>0</v>
      </c>
      <c r="V63" s="24" t="n">
        <f aca="false">U60-V60</f>
        <v>0</v>
      </c>
      <c r="W63" s="24" t="n">
        <f aca="false">V60-W60</f>
        <v>0</v>
      </c>
      <c r="X63" s="24" t="n">
        <f aca="false">W60-X60</f>
        <v>0</v>
      </c>
      <c r="Y63" s="24" t="n">
        <f aca="false">X60-Y60</f>
        <v>0</v>
      </c>
      <c r="Z63" s="24" t="n">
        <f aca="false">Y60-Z60</f>
        <v>0</v>
      </c>
      <c r="AA63" s="24" t="n">
        <f aca="false">Z60-AA60</f>
        <v>-208.4726592</v>
      </c>
      <c r="AB63" s="24" t="n">
        <f aca="false">AA60-AB60</f>
        <v>0</v>
      </c>
      <c r="AC63" s="24" t="n">
        <f aca="false">AB60-AC60</f>
        <v>0</v>
      </c>
      <c r="AD63" s="24" t="n">
        <f aca="false">AC60-AD60</f>
        <v>0</v>
      </c>
      <c r="AE63" s="24" t="n">
        <f aca="false">AD60-AE60</f>
        <v>0</v>
      </c>
      <c r="AF63" s="24" t="n">
        <f aca="false">AE60-AF60</f>
        <v>0</v>
      </c>
      <c r="AG63" s="24" t="n">
        <f aca="false">AF60-AG60</f>
        <v>0</v>
      </c>
      <c r="AH63" s="24" t="n">
        <f aca="false">AG60-AH60</f>
        <v>0</v>
      </c>
      <c r="AI63" s="24" t="n">
        <f aca="false">AH60-AI60</f>
        <v>0</v>
      </c>
      <c r="AJ63" s="24" t="n">
        <f aca="false">AI60-AJ60</f>
        <v>0</v>
      </c>
      <c r="AK63" s="24" t="n">
        <f aca="false">AJ60-AK60</f>
        <v>0</v>
      </c>
      <c r="AL63" s="24" t="n">
        <f aca="false">AK60-AL60</f>
        <v>0</v>
      </c>
    </row>
    <row r="64" customFormat="false" ht="15" hidden="false" customHeight="false" outlineLevel="0" collapsed="false">
      <c r="A64" s="11" t="s">
        <v>139</v>
      </c>
      <c r="C64" s="24" t="n">
        <f aca="false">-C61</f>
        <v>-1201.2</v>
      </c>
      <c r="D64" s="24" t="n">
        <f aca="false">C61-D61</f>
        <v>-200.200000000001</v>
      </c>
      <c r="E64" s="24" t="n">
        <f aca="false">D61-E61</f>
        <v>-200.199999999999</v>
      </c>
      <c r="F64" s="24" t="n">
        <f aca="false">E61-F61</f>
        <v>-200.2</v>
      </c>
      <c r="G64" s="24" t="n">
        <f aca="false">F61-G61</f>
        <v>-200.2</v>
      </c>
      <c r="H64" s="24" t="n">
        <f aca="false">G61-H61</f>
        <v>-200.2</v>
      </c>
      <c r="I64" s="24" t="n">
        <f aca="false">H61-I61</f>
        <v>-200.2</v>
      </c>
      <c r="J64" s="24" t="n">
        <f aca="false">I61-J61</f>
        <v>0</v>
      </c>
      <c r="K64" s="24" t="n">
        <f aca="false">J61-K61</f>
        <v>0</v>
      </c>
      <c r="L64" s="24" t="n">
        <f aca="false">K61-L61</f>
        <v>0</v>
      </c>
      <c r="M64" s="24" t="n">
        <f aca="false">L61-M61</f>
        <v>0</v>
      </c>
      <c r="N64" s="24" t="n">
        <f aca="false">M61-N61</f>
        <v>0</v>
      </c>
      <c r="O64" s="24" t="n">
        <f aca="false">N61-O61</f>
        <v>-220.540320000001</v>
      </c>
      <c r="P64" s="24" t="n">
        <f aca="false">O61-P61</f>
        <v>0</v>
      </c>
      <c r="Q64" s="24" t="n">
        <f aca="false">P61-Q61</f>
        <v>0</v>
      </c>
      <c r="R64" s="24" t="n">
        <f aca="false">Q61-R61</f>
        <v>0</v>
      </c>
      <c r="S64" s="24" t="n">
        <f aca="false">R61-S61</f>
        <v>0</v>
      </c>
      <c r="T64" s="24" t="n">
        <f aca="false">S61-T61</f>
        <v>0</v>
      </c>
      <c r="U64" s="24" t="n">
        <f aca="false">T61-U61</f>
        <v>0</v>
      </c>
      <c r="V64" s="24" t="n">
        <f aca="false">U61-V61</f>
        <v>0</v>
      </c>
      <c r="W64" s="24" t="n">
        <f aca="false">V61-W61</f>
        <v>0</v>
      </c>
      <c r="X64" s="24" t="n">
        <f aca="false">W61-X61</f>
        <v>0</v>
      </c>
      <c r="Y64" s="24" t="n">
        <f aca="false">X61-Y61</f>
        <v>0</v>
      </c>
      <c r="Z64" s="24" t="n">
        <f aca="false">Y61-Z61</f>
        <v>0</v>
      </c>
      <c r="AA64" s="24" t="n">
        <f aca="false">Z61-AA61</f>
        <v>-240.785921376</v>
      </c>
      <c r="AB64" s="24" t="n">
        <f aca="false">AA61-AB61</f>
        <v>0</v>
      </c>
      <c r="AC64" s="24" t="n">
        <f aca="false">AB61-AC61</f>
        <v>0</v>
      </c>
      <c r="AD64" s="24" t="n">
        <f aca="false">AC61-AD61</f>
        <v>0</v>
      </c>
      <c r="AE64" s="24" t="n">
        <f aca="false">AD61-AE61</f>
        <v>0</v>
      </c>
      <c r="AF64" s="24" t="n">
        <f aca="false">AE61-AF61</f>
        <v>0</v>
      </c>
      <c r="AG64" s="24" t="n">
        <f aca="false">AF61-AG61</f>
        <v>0</v>
      </c>
      <c r="AH64" s="24" t="n">
        <f aca="false">AG61-AH61</f>
        <v>0</v>
      </c>
      <c r="AI64" s="24" t="n">
        <f aca="false">AH61-AI61</f>
        <v>0</v>
      </c>
      <c r="AJ64" s="24" t="n">
        <f aca="false">AI61-AJ61</f>
        <v>0</v>
      </c>
      <c r="AK64" s="24" t="n">
        <f aca="false">AJ61-AK61</f>
        <v>0</v>
      </c>
      <c r="AL64" s="24" t="n">
        <f aca="false">AK61-AL61</f>
        <v>0</v>
      </c>
    </row>
    <row r="65" customFormat="false" ht="15" hidden="false" customHeight="false" outlineLevel="0" collapsed="false">
      <c r="A65" s="11" t="s">
        <v>140</v>
      </c>
      <c r="C65" s="24" t="n">
        <f aca="false">C62</f>
        <v>2402.4</v>
      </c>
      <c r="D65" s="24" t="n">
        <f aca="false">D62-C62</f>
        <v>400.400000000001</v>
      </c>
      <c r="E65" s="24" t="n">
        <f aca="false">E62-D62</f>
        <v>400.399999999998</v>
      </c>
      <c r="F65" s="24" t="n">
        <f aca="false">F62-E62</f>
        <v>400.400000000001</v>
      </c>
      <c r="G65" s="24" t="n">
        <f aca="false">G62-F62</f>
        <v>400.4</v>
      </c>
      <c r="H65" s="24" t="n">
        <f aca="false">H62-G62</f>
        <v>400.400000000001</v>
      </c>
      <c r="I65" s="24" t="n">
        <f aca="false">I62-H62</f>
        <v>400.4</v>
      </c>
      <c r="J65" s="24" t="n">
        <f aca="false">J62-I62</f>
        <v>0</v>
      </c>
      <c r="K65" s="24" t="n">
        <f aca="false">K62-J62</f>
        <v>0</v>
      </c>
      <c r="L65" s="24" t="n">
        <f aca="false">L62-K62</f>
        <v>0</v>
      </c>
      <c r="M65" s="24" t="n">
        <f aca="false">M62-L62</f>
        <v>0</v>
      </c>
      <c r="N65" s="24" t="n">
        <f aca="false">N62-M62</f>
        <v>0</v>
      </c>
      <c r="O65" s="24" t="n">
        <f aca="false">O62-N62</f>
        <v>441.080640000001</v>
      </c>
      <c r="P65" s="24" t="n">
        <f aca="false">P62-O62</f>
        <v>0</v>
      </c>
      <c r="Q65" s="24" t="n">
        <f aca="false">Q62-P62</f>
        <v>0</v>
      </c>
      <c r="R65" s="24" t="n">
        <f aca="false">R62-Q62</f>
        <v>0</v>
      </c>
      <c r="S65" s="24" t="n">
        <f aca="false">S62-R62</f>
        <v>0</v>
      </c>
      <c r="T65" s="24" t="n">
        <f aca="false">T62-S62</f>
        <v>0</v>
      </c>
      <c r="U65" s="24" t="n">
        <f aca="false">U62-T62</f>
        <v>0</v>
      </c>
      <c r="V65" s="24" t="n">
        <f aca="false">V62-U62</f>
        <v>0</v>
      </c>
      <c r="W65" s="24" t="n">
        <f aca="false">W62-V62</f>
        <v>0</v>
      </c>
      <c r="X65" s="24" t="n">
        <f aca="false">X62-W62</f>
        <v>0</v>
      </c>
      <c r="Y65" s="24" t="n">
        <f aca="false">Y62-X62</f>
        <v>0</v>
      </c>
      <c r="Z65" s="24" t="n">
        <f aca="false">Z62-Y62</f>
        <v>0</v>
      </c>
      <c r="AA65" s="24" t="n">
        <f aca="false">AA62-Z62</f>
        <v>481.571842752001</v>
      </c>
      <c r="AB65" s="24" t="n">
        <f aca="false">AB62-AA62</f>
        <v>0</v>
      </c>
      <c r="AC65" s="24" t="n">
        <f aca="false">AC62-AB62</f>
        <v>0</v>
      </c>
      <c r="AD65" s="24" t="n">
        <f aca="false">AD62-AC62</f>
        <v>0</v>
      </c>
      <c r="AE65" s="24" t="n">
        <f aca="false">AE62-AD62</f>
        <v>0</v>
      </c>
      <c r="AF65" s="24" t="n">
        <f aca="false">AF62-AE62</f>
        <v>0</v>
      </c>
      <c r="AG65" s="24" t="n">
        <f aca="false">AG62-AF62</f>
        <v>0</v>
      </c>
      <c r="AH65" s="24" t="n">
        <f aca="false">AH62-AG62</f>
        <v>0</v>
      </c>
      <c r="AI65" s="24" t="n">
        <f aca="false">AI62-AH62</f>
        <v>0</v>
      </c>
      <c r="AJ65" s="24" t="n">
        <f aca="false">AJ62-AI62</f>
        <v>0</v>
      </c>
      <c r="AK65" s="24" t="n">
        <f aca="false">AK62-AJ62</f>
        <v>0</v>
      </c>
      <c r="AL65" s="24" t="n">
        <f aca="false">AL62-AK62</f>
        <v>0</v>
      </c>
    </row>
    <row r="67" customFormat="false" ht="15" hidden="false" customHeight="false" outlineLevel="0" collapsed="false">
      <c r="A67" s="9" t="s">
        <v>141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customFormat="false" ht="15" hidden="false" customHeight="false" outlineLevel="0" collapsed="false">
      <c r="A68" s="4" t="s">
        <v>142</v>
      </c>
      <c r="C68" s="21" t="n">
        <f aca="false">C44-C49+C63+C64+C65</f>
        <v>-7341.46666666667</v>
      </c>
      <c r="D68" s="21" t="n">
        <f aca="false">D44-D49+D63+D64+D65</f>
        <v>-5807.35555555556</v>
      </c>
      <c r="E68" s="21" t="n">
        <f aca="false">E44-E49+E63+E64+E65</f>
        <v>-4134.46666666667</v>
      </c>
      <c r="F68" s="21" t="n">
        <f aca="false">F44-F49+F63+F64+F65</f>
        <v>-2461.57777777778</v>
      </c>
      <c r="G68" s="21" t="n">
        <f aca="false">G44-G49+G63+G64+G65</f>
        <v>-788.688888888894</v>
      </c>
      <c r="H68" s="21" t="n">
        <f aca="false">H44-H49+H63+H64+H65</f>
        <v>884.199999999997</v>
      </c>
      <c r="I68" s="21" t="n">
        <f aca="false">I44-I49+I63+I64+I65</f>
        <v>2557.08888888889</v>
      </c>
      <c r="J68" s="21" t="n">
        <f aca="false">J44-J49+J63+J64+J65</f>
        <v>2539.11111111111</v>
      </c>
      <c r="K68" s="21" t="n">
        <f aca="false">K44-K49+K63+K64+K65</f>
        <v>2548</v>
      </c>
      <c r="L68" s="21" t="n">
        <f aca="false">L44-L49+L63+L64+L65</f>
        <v>2556.88888888889</v>
      </c>
      <c r="M68" s="21" t="n">
        <f aca="false">M44-M49+M63+M64+M65</f>
        <v>2565.77777777778</v>
      </c>
      <c r="N68" s="21" t="n">
        <f aca="false">N44-N49+N63+N64+N65</f>
        <v>2574.66666666666</v>
      </c>
      <c r="O68" s="21" t="n">
        <f aca="false">O44-O49+O63+O64+O65</f>
        <v>4132.61427555556</v>
      </c>
      <c r="P68" s="21" t="n">
        <f aca="false">P44-P49+P63+P64+P65</f>
        <v>4111.90684444445</v>
      </c>
      <c r="Q68" s="21" t="n">
        <f aca="false">Q44-Q49+Q63+Q64+Q65</f>
        <v>4120.79573333334</v>
      </c>
      <c r="R68" s="21" t="n">
        <f aca="false">R44-R49+R63+R64+R65</f>
        <v>4129.68462222222</v>
      </c>
      <c r="S68" s="21" t="n">
        <f aca="false">S44-S49+S63+S64+S65</f>
        <v>4138.57351111111</v>
      </c>
      <c r="T68" s="21" t="n">
        <f aca="false">T44-T49+T63+T64+T65</f>
        <v>4147.4624</v>
      </c>
      <c r="U68" s="21" t="n">
        <f aca="false">U44-U49+U63+U64+U65</f>
        <v>4156.35128888889</v>
      </c>
      <c r="V68" s="21" t="n">
        <f aca="false">V44-V49+V63+V64+V65</f>
        <v>4165.24017777778</v>
      </c>
      <c r="W68" s="21" t="n">
        <f aca="false">W44-W49+W63+W64+W65</f>
        <v>4174.12906666667</v>
      </c>
      <c r="X68" s="21" t="n">
        <f aca="false">X44-X49+X63+X64+X65</f>
        <v>4183.01795555556</v>
      </c>
      <c r="Y68" s="21" t="n">
        <f aca="false">Y44-Y49+Y63+Y64+Y65</f>
        <v>4191.90684444445</v>
      </c>
      <c r="Z68" s="21" t="n">
        <f aca="false">Z44-Z49+Z63+Z64+Z65</f>
        <v>4200.79573333334</v>
      </c>
      <c r="AA68" s="21" t="n">
        <f aca="false">AA44-AA49+AA63+AA64+AA65</f>
        <v>5193.38585977103</v>
      </c>
      <c r="AB68" s="21" t="n">
        <f aca="false">AB44-AB49+AB63+AB64+AB65</f>
        <v>5058.55340115058</v>
      </c>
      <c r="AC68" s="21" t="n">
        <f aca="false">AC44-AC49+AC63+AC64+AC65</f>
        <v>5065.5756233728</v>
      </c>
      <c r="AD68" s="21" t="n">
        <f aca="false">AD44-AD49+AD63+AD64+AD65</f>
        <v>5072.59784559503</v>
      </c>
      <c r="AE68" s="21" t="n">
        <f aca="false">AE44-AE49+AE63+AE64+AE65</f>
        <v>5079.62006781725</v>
      </c>
      <c r="AF68" s="21" t="n">
        <f aca="false">AF44-AF49+AF63+AF64+AF65</f>
        <v>5086.64229003947</v>
      </c>
      <c r="AG68" s="21" t="n">
        <f aca="false">AG44-AG49+AG63+AG64+AG65</f>
        <v>5093.66451226169</v>
      </c>
      <c r="AH68" s="21" t="n">
        <f aca="false">AH44-AH49+AH63+AH64+AH65</f>
        <v>5100.68673448392</v>
      </c>
      <c r="AI68" s="21" t="n">
        <f aca="false">AI44-AI49+AI63+AI64+AI65</f>
        <v>5107.70895670614</v>
      </c>
      <c r="AJ68" s="21" t="n">
        <f aca="false">AJ44-AJ49+AJ63+AJ64+AJ65</f>
        <v>5114.73117892836</v>
      </c>
      <c r="AK68" s="21" t="n">
        <f aca="false">AK44-AK49+AK63+AK64+AK65</f>
        <v>5121.75340115058</v>
      </c>
      <c r="AL68" s="21" t="n">
        <f aca="false">AL44-AL49+AL63+AL64+AL65</f>
        <v>5128.7756233728</v>
      </c>
    </row>
    <row r="69" customFormat="false" ht="15" hidden="false" customHeight="false" outlineLevel="0" collapsed="false">
      <c r="A69" s="11" t="s">
        <v>143</v>
      </c>
      <c r="C69" s="24" t="n">
        <f aca="false">-C47</f>
        <v>-160000</v>
      </c>
      <c r="D69" s="24" t="n">
        <f aca="false">-D47</f>
        <v>-0</v>
      </c>
      <c r="E69" s="24" t="n">
        <f aca="false">-E47</f>
        <v>-0</v>
      </c>
      <c r="F69" s="24" t="n">
        <f aca="false">-F47</f>
        <v>-0</v>
      </c>
      <c r="G69" s="24" t="n">
        <f aca="false">-G47</f>
        <v>-0</v>
      </c>
      <c r="H69" s="24" t="n">
        <f aca="false">-H47</f>
        <v>-0</v>
      </c>
      <c r="I69" s="24" t="n">
        <f aca="false">-I47</f>
        <v>-0</v>
      </c>
      <c r="J69" s="24" t="n">
        <f aca="false">-J47</f>
        <v>-0</v>
      </c>
      <c r="K69" s="24" t="n">
        <f aca="false">-K47</f>
        <v>-0</v>
      </c>
      <c r="L69" s="24" t="n">
        <f aca="false">-L47</f>
        <v>-0</v>
      </c>
      <c r="M69" s="24" t="n">
        <f aca="false">-M47</f>
        <v>-0</v>
      </c>
      <c r="N69" s="24" t="n">
        <f aca="false">-N47</f>
        <v>-0</v>
      </c>
      <c r="O69" s="24" t="n">
        <f aca="false">-O47</f>
        <v>-0</v>
      </c>
      <c r="P69" s="24" t="n">
        <f aca="false">-P47</f>
        <v>-0</v>
      </c>
      <c r="Q69" s="24" t="n">
        <f aca="false">-Q47</f>
        <v>-0</v>
      </c>
      <c r="R69" s="24" t="n">
        <f aca="false">-R47</f>
        <v>-0</v>
      </c>
      <c r="S69" s="24" t="n">
        <f aca="false">-S47</f>
        <v>-0</v>
      </c>
      <c r="T69" s="24" t="n">
        <f aca="false">-T47</f>
        <v>-0</v>
      </c>
      <c r="U69" s="24" t="n">
        <f aca="false">-U47</f>
        <v>-0</v>
      </c>
      <c r="V69" s="24" t="n">
        <f aca="false">-V47</f>
        <v>-0</v>
      </c>
      <c r="W69" s="24" t="n">
        <f aca="false">-W47</f>
        <v>-0</v>
      </c>
      <c r="X69" s="24" t="n">
        <f aca="false">-X47</f>
        <v>-0</v>
      </c>
      <c r="Y69" s="24" t="n">
        <f aca="false">-Y47</f>
        <v>-0</v>
      </c>
      <c r="Z69" s="24" t="n">
        <f aca="false">-Z47</f>
        <v>-0</v>
      </c>
      <c r="AA69" s="24" t="n">
        <f aca="false">-AA47</f>
        <v>-0</v>
      </c>
      <c r="AB69" s="24" t="n">
        <f aca="false">-AB47</f>
        <v>-0</v>
      </c>
      <c r="AC69" s="24" t="n">
        <f aca="false">-AC47</f>
        <v>-0</v>
      </c>
      <c r="AD69" s="24" t="n">
        <f aca="false">-AD47</f>
        <v>-0</v>
      </c>
      <c r="AE69" s="24" t="n">
        <f aca="false">-AE47</f>
        <v>-0</v>
      </c>
      <c r="AF69" s="24" t="n">
        <f aca="false">-AF47</f>
        <v>-0</v>
      </c>
      <c r="AG69" s="24" t="n">
        <f aca="false">-AG47</f>
        <v>-0</v>
      </c>
      <c r="AH69" s="24" t="n">
        <f aca="false">-AH47</f>
        <v>-0</v>
      </c>
      <c r="AI69" s="24" t="n">
        <f aca="false">-AI47</f>
        <v>-0</v>
      </c>
      <c r="AJ69" s="24" t="n">
        <f aca="false">-AJ47</f>
        <v>-0</v>
      </c>
      <c r="AK69" s="24" t="n">
        <f aca="false">-AK47</f>
        <v>-0</v>
      </c>
      <c r="AL69" s="24" t="n">
        <f aca="false">-AL47</f>
        <v>-0</v>
      </c>
    </row>
    <row r="70" customFormat="false" ht="15" hidden="false" customHeight="false" outlineLevel="0" collapsed="false">
      <c r="A70" s="11" t="s">
        <v>144</v>
      </c>
      <c r="C70" s="24" t="n">
        <f aca="false">IF(C$17=1,Inputs!$E$29,0)</f>
        <v>140000</v>
      </c>
      <c r="D70" s="24" t="n">
        <f aca="false">IF(D$17=1,Inputs!$E$29,0)</f>
        <v>0</v>
      </c>
      <c r="E70" s="24" t="n">
        <f aca="false">IF(E$17=1,Inputs!$E$29,0)</f>
        <v>0</v>
      </c>
      <c r="F70" s="24" t="n">
        <f aca="false">IF(F$17=1,Inputs!$E$29,0)</f>
        <v>0</v>
      </c>
      <c r="G70" s="24" t="n">
        <f aca="false">IF(G$17=1,Inputs!$E$29,0)</f>
        <v>0</v>
      </c>
      <c r="H70" s="24" t="n">
        <f aca="false">IF(H$17=1,Inputs!$E$29,0)</f>
        <v>0</v>
      </c>
      <c r="I70" s="24" t="n">
        <f aca="false">IF(I$17=1,Inputs!$E$29,0)</f>
        <v>0</v>
      </c>
      <c r="J70" s="24" t="n">
        <f aca="false">IF(J$17=1,Inputs!$E$29,0)</f>
        <v>0</v>
      </c>
      <c r="K70" s="24" t="n">
        <f aca="false">IF(K$17=1,Inputs!$E$29,0)</f>
        <v>0</v>
      </c>
      <c r="L70" s="24" t="n">
        <f aca="false">IF(L$17=1,Inputs!$E$29,0)</f>
        <v>0</v>
      </c>
      <c r="M70" s="24" t="n">
        <f aca="false">IF(M$17=1,Inputs!$E$29,0)</f>
        <v>0</v>
      </c>
      <c r="N70" s="24" t="n">
        <f aca="false">IF(N$17=1,Inputs!$E$29,0)</f>
        <v>0</v>
      </c>
      <c r="O70" s="24" t="n">
        <f aca="false">IF(O$17=1,Inputs!$E$29,0)</f>
        <v>0</v>
      </c>
      <c r="P70" s="24" t="n">
        <f aca="false">IF(P$17=1,Inputs!$E$29,0)</f>
        <v>0</v>
      </c>
      <c r="Q70" s="24" t="n">
        <f aca="false">IF(Q$17=1,Inputs!$E$29,0)</f>
        <v>0</v>
      </c>
      <c r="R70" s="24" t="n">
        <f aca="false">IF(R$17=1,Inputs!$E$29,0)</f>
        <v>0</v>
      </c>
      <c r="S70" s="24" t="n">
        <f aca="false">IF(S$17=1,Inputs!$E$29,0)</f>
        <v>0</v>
      </c>
      <c r="T70" s="24" t="n">
        <f aca="false">IF(T$17=1,Inputs!$E$29,0)</f>
        <v>0</v>
      </c>
      <c r="U70" s="24" t="n">
        <f aca="false">IF(U$17=1,Inputs!$E$29,0)</f>
        <v>0</v>
      </c>
      <c r="V70" s="24" t="n">
        <f aca="false">IF(V$17=1,Inputs!$E$29,0)</f>
        <v>0</v>
      </c>
      <c r="W70" s="24" t="n">
        <f aca="false">IF(W$17=1,Inputs!$E$29,0)</f>
        <v>0</v>
      </c>
      <c r="X70" s="24" t="n">
        <f aca="false">IF(X$17=1,Inputs!$E$29,0)</f>
        <v>0</v>
      </c>
      <c r="Y70" s="24" t="n">
        <f aca="false">IF(Y$17=1,Inputs!$E$29,0)</f>
        <v>0</v>
      </c>
      <c r="Z70" s="24" t="n">
        <f aca="false">IF(Z$17=1,Inputs!$E$29,0)</f>
        <v>0</v>
      </c>
      <c r="AA70" s="24" t="n">
        <f aca="false">IF(AA$17=1,Inputs!$E$29,0)</f>
        <v>0</v>
      </c>
      <c r="AB70" s="24" t="n">
        <f aca="false">IF(AB$17=1,Inputs!$E$29,0)</f>
        <v>0</v>
      </c>
      <c r="AC70" s="24" t="n">
        <f aca="false">IF(AC$17=1,Inputs!$E$29,0)</f>
        <v>0</v>
      </c>
      <c r="AD70" s="24" t="n">
        <f aca="false">IF(AD$17=1,Inputs!$E$29,0)</f>
        <v>0</v>
      </c>
      <c r="AE70" s="24" t="n">
        <f aca="false">IF(AE$17=1,Inputs!$E$29,0)</f>
        <v>0</v>
      </c>
      <c r="AF70" s="24" t="n">
        <f aca="false">IF(AF$17=1,Inputs!$E$29,0)</f>
        <v>0</v>
      </c>
      <c r="AG70" s="24" t="n">
        <f aca="false">IF(AG$17=1,Inputs!$E$29,0)</f>
        <v>0</v>
      </c>
      <c r="AH70" s="24" t="n">
        <f aca="false">IF(AH$17=1,Inputs!$E$29,0)</f>
        <v>0</v>
      </c>
      <c r="AI70" s="24" t="n">
        <f aca="false">IF(AI$17=1,Inputs!$E$29,0)</f>
        <v>0</v>
      </c>
      <c r="AJ70" s="24" t="n">
        <f aca="false">IF(AJ$17=1,Inputs!$E$29,0)</f>
        <v>0</v>
      </c>
      <c r="AK70" s="24" t="n">
        <f aca="false">IF(AK$17=1,Inputs!$E$29,0)</f>
        <v>0</v>
      </c>
      <c r="AL70" s="24" t="n">
        <f aca="false">IF(AL$17=1,Inputs!$E$29,0)</f>
        <v>0</v>
      </c>
    </row>
    <row r="71" customFormat="false" ht="15" hidden="false" customHeight="false" outlineLevel="0" collapsed="false">
      <c r="A71" s="11" t="s">
        <v>145</v>
      </c>
      <c r="C71" s="24" t="n">
        <f aca="false">C70+C55+C56</f>
        <v>220000</v>
      </c>
      <c r="D71" s="24" t="n">
        <f aca="false">D70+D55+D56</f>
        <v>-1333.33333333333</v>
      </c>
      <c r="E71" s="24" t="n">
        <f aca="false">E70+E55+E56</f>
        <v>-1333.33333333333</v>
      </c>
      <c r="F71" s="24" t="n">
        <f aca="false">F70+F55+F56</f>
        <v>-1333.33333333333</v>
      </c>
      <c r="G71" s="24" t="n">
        <f aca="false">G70+G55+G56</f>
        <v>-1333.33333333333</v>
      </c>
      <c r="H71" s="24" t="n">
        <f aca="false">H70+H55+H56</f>
        <v>-1333.33333333333</v>
      </c>
      <c r="I71" s="24" t="n">
        <f aca="false">I70+I55+I56</f>
        <v>-1333.33333333333</v>
      </c>
      <c r="J71" s="24" t="n">
        <f aca="false">J70+J55+J56</f>
        <v>-1333.33333333333</v>
      </c>
      <c r="K71" s="24" t="n">
        <f aca="false">K70+K55+K56</f>
        <v>-1333.33333333333</v>
      </c>
      <c r="L71" s="24" t="n">
        <f aca="false">L70+L55+L56</f>
        <v>-1333.33333333333</v>
      </c>
      <c r="M71" s="24" t="n">
        <f aca="false">M70+M55+M56</f>
        <v>-1333.33333333333</v>
      </c>
      <c r="N71" s="24" t="n">
        <f aca="false">N70+N55+N56</f>
        <v>-1333.33333333333</v>
      </c>
      <c r="O71" s="24" t="n">
        <f aca="false">O70+O55+O56</f>
        <v>-1333.33333333333</v>
      </c>
      <c r="P71" s="24" t="n">
        <f aca="false">P70+P55+P56</f>
        <v>-1333.33333333333</v>
      </c>
      <c r="Q71" s="24" t="n">
        <f aca="false">Q70+Q55+Q56</f>
        <v>-1333.33333333333</v>
      </c>
      <c r="R71" s="24" t="n">
        <f aca="false">R70+R55+R56</f>
        <v>-1333.33333333333</v>
      </c>
      <c r="S71" s="24" t="n">
        <f aca="false">S70+S55+S56</f>
        <v>-1333.33333333333</v>
      </c>
      <c r="T71" s="24" t="n">
        <f aca="false">T70+T55+T56</f>
        <v>-1333.33333333333</v>
      </c>
      <c r="U71" s="24" t="n">
        <f aca="false">U70+U55+U56</f>
        <v>-1333.33333333333</v>
      </c>
      <c r="V71" s="24" t="n">
        <f aca="false">V70+V55+V56</f>
        <v>-1333.33333333333</v>
      </c>
      <c r="W71" s="24" t="n">
        <f aca="false">W70+W55+W56</f>
        <v>-1333.33333333333</v>
      </c>
      <c r="X71" s="24" t="n">
        <f aca="false">X70+X55+X56</f>
        <v>-1333.33333333333</v>
      </c>
      <c r="Y71" s="24" t="n">
        <f aca="false">Y70+Y55+Y56</f>
        <v>-1333.33333333333</v>
      </c>
      <c r="Z71" s="24" t="n">
        <f aca="false">Z70+Z55+Z56</f>
        <v>-1333.33333333333</v>
      </c>
      <c r="AA71" s="24" t="n">
        <f aca="false">AA70+AA55+AA56</f>
        <v>-1333.33333333333</v>
      </c>
      <c r="AB71" s="24" t="n">
        <f aca="false">AB70+AB55+AB56</f>
        <v>-1333.33333333333</v>
      </c>
      <c r="AC71" s="24" t="n">
        <f aca="false">AC70+AC55+AC56</f>
        <v>-1333.33333333333</v>
      </c>
      <c r="AD71" s="24" t="n">
        <f aca="false">AD70+AD55+AD56</f>
        <v>-1333.33333333333</v>
      </c>
      <c r="AE71" s="24" t="n">
        <f aca="false">AE70+AE55+AE56</f>
        <v>-1333.33333333333</v>
      </c>
      <c r="AF71" s="24" t="n">
        <f aca="false">AF70+AF55+AF56</f>
        <v>-1333.33333333333</v>
      </c>
      <c r="AG71" s="24" t="n">
        <f aca="false">AG70+AG55+AG56</f>
        <v>-1333.33333333333</v>
      </c>
      <c r="AH71" s="24" t="n">
        <f aca="false">AH70+AH55+AH56</f>
        <v>-1333.33333333333</v>
      </c>
      <c r="AI71" s="24" t="n">
        <f aca="false">AI70+AI55+AI56</f>
        <v>-1333.33333333333</v>
      </c>
      <c r="AJ71" s="24" t="n">
        <f aca="false">AJ70+AJ55+AJ56</f>
        <v>-1333.33333333333</v>
      </c>
      <c r="AK71" s="24" t="n">
        <f aca="false">AK70+AK55+AK56</f>
        <v>-1333.33333333333</v>
      </c>
      <c r="AL71" s="24" t="n">
        <f aca="false">AL70+AL55+AL56</f>
        <v>-1333.33333333333</v>
      </c>
    </row>
    <row r="72" customFormat="false" ht="15" hidden="false" customHeight="false" outlineLevel="0" collapsed="false">
      <c r="A72" s="4" t="s">
        <v>146</v>
      </c>
      <c r="C72" s="26" t="n">
        <f aca="false">C68+C69+C71</f>
        <v>52658.5333333333</v>
      </c>
      <c r="D72" s="26" t="n">
        <f aca="false">D68+D69+D71</f>
        <v>-7140.68888888889</v>
      </c>
      <c r="E72" s="26" t="n">
        <f aca="false">E68+E69+E71</f>
        <v>-5467.80000000001</v>
      </c>
      <c r="F72" s="26" t="n">
        <f aca="false">F68+F69+F71</f>
        <v>-3794.91111111111</v>
      </c>
      <c r="G72" s="26" t="n">
        <f aca="false">G68+G69+G71</f>
        <v>-2122.02222222223</v>
      </c>
      <c r="H72" s="26" t="n">
        <f aca="false">H68+H69+H71</f>
        <v>-449.133333333336</v>
      </c>
      <c r="I72" s="26" t="n">
        <f aca="false">I68+I69+I71</f>
        <v>1223.75555555555</v>
      </c>
      <c r="J72" s="26" t="n">
        <f aca="false">J68+J69+J71</f>
        <v>1205.77777777778</v>
      </c>
      <c r="K72" s="26" t="n">
        <f aca="false">K68+K69+K71</f>
        <v>1214.66666666666</v>
      </c>
      <c r="L72" s="26" t="n">
        <f aca="false">L68+L69+L71</f>
        <v>1223.55555555555</v>
      </c>
      <c r="M72" s="26" t="n">
        <f aca="false">M68+M69+M71</f>
        <v>1232.44444444444</v>
      </c>
      <c r="N72" s="26" t="n">
        <f aca="false">N68+N69+N71</f>
        <v>1241.33333333333</v>
      </c>
      <c r="O72" s="26" t="n">
        <f aca="false">O68+O69+O71</f>
        <v>2799.28094222222</v>
      </c>
      <c r="P72" s="26" t="n">
        <f aca="false">P68+P69+P71</f>
        <v>2778.57351111111</v>
      </c>
      <c r="Q72" s="26" t="n">
        <f aca="false">Q68+Q69+Q71</f>
        <v>2787.4624</v>
      </c>
      <c r="R72" s="26" t="n">
        <f aca="false">R68+R69+R71</f>
        <v>2796.35128888889</v>
      </c>
      <c r="S72" s="26" t="n">
        <f aca="false">S68+S69+S71</f>
        <v>2805.24017777778</v>
      </c>
      <c r="T72" s="26" t="n">
        <f aca="false">T68+T69+T71</f>
        <v>2814.12906666667</v>
      </c>
      <c r="U72" s="26" t="n">
        <f aca="false">U68+U69+U71</f>
        <v>2823.01795555556</v>
      </c>
      <c r="V72" s="26" t="n">
        <f aca="false">V68+V69+V71</f>
        <v>2831.90684444445</v>
      </c>
      <c r="W72" s="26" t="n">
        <f aca="false">W68+W69+W71</f>
        <v>2840.79573333334</v>
      </c>
      <c r="X72" s="26" t="n">
        <f aca="false">X68+X69+X71</f>
        <v>2849.68462222222</v>
      </c>
      <c r="Y72" s="26" t="n">
        <f aca="false">Y68+Y69+Y71</f>
        <v>2858.57351111111</v>
      </c>
      <c r="Z72" s="26" t="n">
        <f aca="false">Z68+Z69+Z71</f>
        <v>2867.4624</v>
      </c>
      <c r="AA72" s="26" t="n">
        <f aca="false">AA68+AA69+AA71</f>
        <v>3860.05252643769</v>
      </c>
      <c r="AB72" s="26" t="n">
        <f aca="false">AB68+AB69+AB71</f>
        <v>3725.22006781725</v>
      </c>
      <c r="AC72" s="26" t="n">
        <f aca="false">AC68+AC69+AC71</f>
        <v>3732.24229003947</v>
      </c>
      <c r="AD72" s="26" t="n">
        <f aca="false">AD68+AD69+AD71</f>
        <v>3739.26451226169</v>
      </c>
      <c r="AE72" s="26" t="n">
        <f aca="false">AE68+AE69+AE71</f>
        <v>3746.28673448392</v>
      </c>
      <c r="AF72" s="26" t="n">
        <f aca="false">AF68+AF69+AF71</f>
        <v>3753.30895670614</v>
      </c>
      <c r="AG72" s="26" t="n">
        <f aca="false">AG68+AG69+AG71</f>
        <v>3760.33117892836</v>
      </c>
      <c r="AH72" s="26" t="n">
        <f aca="false">AH68+AH69+AH71</f>
        <v>3767.35340115058</v>
      </c>
      <c r="AI72" s="26" t="n">
        <f aca="false">AI68+AI69+AI71</f>
        <v>3774.3756233728</v>
      </c>
      <c r="AJ72" s="26" t="n">
        <f aca="false">AJ68+AJ69+AJ71</f>
        <v>3781.39784559503</v>
      </c>
      <c r="AK72" s="26" t="n">
        <f aca="false">AK68+AK69+AK71</f>
        <v>3788.42006781725</v>
      </c>
      <c r="AL72" s="26" t="n">
        <f aca="false">AL68+AL69+AL71</f>
        <v>3795.44229003947</v>
      </c>
    </row>
    <row r="73" customFormat="false" ht="15" hidden="false" customHeight="false" outlineLevel="0" collapsed="false">
      <c r="A73" s="11" t="s">
        <v>147</v>
      </c>
      <c r="C73" s="24" t="n">
        <f aca="false">0</f>
        <v>0</v>
      </c>
      <c r="D73" s="24" t="n">
        <f aca="false">C74</f>
        <v>52658.5333333333</v>
      </c>
      <c r="E73" s="24" t="n">
        <f aca="false">D74</f>
        <v>45517.8444444444</v>
      </c>
      <c r="F73" s="24" t="n">
        <f aca="false">E74</f>
        <v>40050.0444444444</v>
      </c>
      <c r="G73" s="24" t="n">
        <f aca="false">F74</f>
        <v>36255.1333333333</v>
      </c>
      <c r="H73" s="24" t="n">
        <f aca="false">G74</f>
        <v>34133.1111111111</v>
      </c>
      <c r="I73" s="24" t="n">
        <f aca="false">H74</f>
        <v>33683.9777777778</v>
      </c>
      <c r="J73" s="24" t="n">
        <f aca="false">I74</f>
        <v>34907.7333333333</v>
      </c>
      <c r="K73" s="24" t="n">
        <f aca="false">J74</f>
        <v>36113.5111111111</v>
      </c>
      <c r="L73" s="24" t="n">
        <f aca="false">K74</f>
        <v>37328.1777777777</v>
      </c>
      <c r="M73" s="24" t="n">
        <f aca="false">L74</f>
        <v>38551.7333333333</v>
      </c>
      <c r="N73" s="24" t="n">
        <f aca="false">M74</f>
        <v>39784.1777777777</v>
      </c>
      <c r="O73" s="24" t="n">
        <f aca="false">N74</f>
        <v>41025.5111111111</v>
      </c>
      <c r="P73" s="24" t="n">
        <f aca="false">O74</f>
        <v>43824.7920533333</v>
      </c>
      <c r="Q73" s="24" t="n">
        <f aca="false">P74</f>
        <v>46603.3655644444</v>
      </c>
      <c r="R73" s="24" t="n">
        <f aca="false">Q74</f>
        <v>49390.8279644444</v>
      </c>
      <c r="S73" s="24" t="n">
        <f aca="false">R74</f>
        <v>52187.1792533333</v>
      </c>
      <c r="T73" s="24" t="n">
        <f aca="false">S74</f>
        <v>54992.4194311111</v>
      </c>
      <c r="U73" s="24" t="n">
        <f aca="false">T74</f>
        <v>57806.5484977778</v>
      </c>
      <c r="V73" s="24" t="n">
        <f aca="false">U74</f>
        <v>60629.5664533333</v>
      </c>
      <c r="W73" s="24" t="n">
        <f aca="false">V74</f>
        <v>63461.4732977778</v>
      </c>
      <c r="X73" s="24" t="n">
        <f aca="false">W74</f>
        <v>66302.2690311111</v>
      </c>
      <c r="Y73" s="24" t="n">
        <f aca="false">X74</f>
        <v>69151.9536533333</v>
      </c>
      <c r="Z73" s="24" t="n">
        <f aca="false">Y74</f>
        <v>72010.5271644444</v>
      </c>
      <c r="AA73" s="24" t="n">
        <f aca="false">Z74</f>
        <v>74877.9895644444</v>
      </c>
      <c r="AB73" s="24" t="n">
        <f aca="false">AA74</f>
        <v>78738.0420908821</v>
      </c>
      <c r="AC73" s="24" t="n">
        <f aca="false">AB74</f>
        <v>82463.2621586994</v>
      </c>
      <c r="AD73" s="24" t="n">
        <f aca="false">AC74</f>
        <v>86195.5044487389</v>
      </c>
      <c r="AE73" s="24" t="n">
        <f aca="false">AD74</f>
        <v>89934.7689610006</v>
      </c>
      <c r="AF73" s="24" t="n">
        <f aca="false">AE74</f>
        <v>93681.0556954845</v>
      </c>
      <c r="AG73" s="24" t="n">
        <f aca="false">AF74</f>
        <v>97434.3646521906</v>
      </c>
      <c r="AH73" s="24" t="n">
        <f aca="false">AG74</f>
        <v>101194.695831119</v>
      </c>
      <c r="AI73" s="24" t="n">
        <f aca="false">AH74</f>
        <v>104962.04923227</v>
      </c>
      <c r="AJ73" s="24" t="n">
        <f aca="false">AI74</f>
        <v>108736.424855642</v>
      </c>
      <c r="AK73" s="24" t="n">
        <f aca="false">AJ74</f>
        <v>112517.822701237</v>
      </c>
      <c r="AL73" s="24" t="n">
        <f aca="false">AK74</f>
        <v>116306.242769055</v>
      </c>
    </row>
    <row r="74" customFormat="false" ht="15" hidden="false" customHeight="false" outlineLevel="0" collapsed="false">
      <c r="A74" s="4" t="s">
        <v>148</v>
      </c>
      <c r="C74" s="26" t="n">
        <f aca="false">C73+C72</f>
        <v>52658.5333333333</v>
      </c>
      <c r="D74" s="26" t="n">
        <f aca="false">D73+D72</f>
        <v>45517.8444444444</v>
      </c>
      <c r="E74" s="26" t="n">
        <f aca="false">E73+E72</f>
        <v>40050.0444444444</v>
      </c>
      <c r="F74" s="26" t="n">
        <f aca="false">F73+F72</f>
        <v>36255.1333333333</v>
      </c>
      <c r="G74" s="26" t="n">
        <f aca="false">G73+G72</f>
        <v>34133.1111111111</v>
      </c>
      <c r="H74" s="26" t="n">
        <f aca="false">H73+H72</f>
        <v>33683.9777777778</v>
      </c>
      <c r="I74" s="26" t="n">
        <f aca="false">I73+I72</f>
        <v>34907.7333333333</v>
      </c>
      <c r="J74" s="26" t="n">
        <f aca="false">J73+J72</f>
        <v>36113.5111111111</v>
      </c>
      <c r="K74" s="26" t="n">
        <f aca="false">K73+K72</f>
        <v>37328.1777777777</v>
      </c>
      <c r="L74" s="26" t="n">
        <f aca="false">L73+L72</f>
        <v>38551.7333333333</v>
      </c>
      <c r="M74" s="26" t="n">
        <f aca="false">M73+M72</f>
        <v>39784.1777777777</v>
      </c>
      <c r="N74" s="26" t="n">
        <f aca="false">N73+N72</f>
        <v>41025.5111111111</v>
      </c>
      <c r="O74" s="26" t="n">
        <f aca="false">O73+O72</f>
        <v>43824.7920533333</v>
      </c>
      <c r="P74" s="26" t="n">
        <f aca="false">P73+P72</f>
        <v>46603.3655644444</v>
      </c>
      <c r="Q74" s="26" t="n">
        <f aca="false">Q73+Q72</f>
        <v>49390.8279644444</v>
      </c>
      <c r="R74" s="26" t="n">
        <f aca="false">R73+R72</f>
        <v>52187.1792533333</v>
      </c>
      <c r="S74" s="26" t="n">
        <f aca="false">S73+S72</f>
        <v>54992.4194311111</v>
      </c>
      <c r="T74" s="26" t="n">
        <f aca="false">T73+T72</f>
        <v>57806.5484977778</v>
      </c>
      <c r="U74" s="26" t="n">
        <f aca="false">U73+U72</f>
        <v>60629.5664533333</v>
      </c>
      <c r="V74" s="26" t="n">
        <f aca="false">V73+V72</f>
        <v>63461.4732977778</v>
      </c>
      <c r="W74" s="26" t="n">
        <f aca="false">W73+W72</f>
        <v>66302.2690311111</v>
      </c>
      <c r="X74" s="26" t="n">
        <f aca="false">X73+X72</f>
        <v>69151.9536533333</v>
      </c>
      <c r="Y74" s="26" t="n">
        <f aca="false">Y73+Y72</f>
        <v>72010.5271644444</v>
      </c>
      <c r="Z74" s="26" t="n">
        <f aca="false">Z73+Z72</f>
        <v>74877.9895644444</v>
      </c>
      <c r="AA74" s="26" t="n">
        <f aca="false">AA73+AA72</f>
        <v>78738.0420908821</v>
      </c>
      <c r="AB74" s="26" t="n">
        <f aca="false">AB73+AB72</f>
        <v>82463.2621586994</v>
      </c>
      <c r="AC74" s="26" t="n">
        <f aca="false">AC73+AC72</f>
        <v>86195.5044487389</v>
      </c>
      <c r="AD74" s="26" t="n">
        <f aca="false">AD73+AD72</f>
        <v>89934.7689610006</v>
      </c>
      <c r="AE74" s="26" t="n">
        <f aca="false">AE73+AE72</f>
        <v>93681.0556954845</v>
      </c>
      <c r="AF74" s="26" t="n">
        <f aca="false">AF73+AF72</f>
        <v>97434.3646521906</v>
      </c>
      <c r="AG74" s="26" t="n">
        <f aca="false">AG73+AG72</f>
        <v>101194.695831119</v>
      </c>
      <c r="AH74" s="26" t="n">
        <f aca="false">AH73+AH72</f>
        <v>104962.04923227</v>
      </c>
      <c r="AI74" s="26" t="n">
        <f aca="false">AI73+AI72</f>
        <v>108736.424855642</v>
      </c>
      <c r="AJ74" s="26" t="n">
        <f aca="false">AJ73+AJ72</f>
        <v>112517.822701237</v>
      </c>
      <c r="AK74" s="26" t="n">
        <f aca="false">AK73+AK72</f>
        <v>116306.242769055</v>
      </c>
      <c r="AL74" s="26" t="n">
        <f aca="false">AL73+AL72</f>
        <v>120101.685059094</v>
      </c>
    </row>
    <row r="75" customFormat="false" ht="15" hidden="false" customHeight="false" outlineLevel="0" collapsed="false">
      <c r="A75" s="15" t="s">
        <v>149</v>
      </c>
      <c r="C75" s="30" t="n">
        <f aca="false">IF(C35&gt;0,1,0)</f>
        <v>0</v>
      </c>
      <c r="D75" s="30" t="n">
        <f aca="false">IF(D35&gt;0,1,0)</f>
        <v>0</v>
      </c>
      <c r="E75" s="30" t="n">
        <f aca="false">IF(E35&gt;0,1,0)</f>
        <v>0</v>
      </c>
      <c r="F75" s="30" t="n">
        <f aca="false">IF(F35&gt;0,1,0)</f>
        <v>0</v>
      </c>
      <c r="G75" s="30" t="n">
        <f aca="false">IF(G35&gt;0,1,0)</f>
        <v>0</v>
      </c>
      <c r="H75" s="30" t="n">
        <f aca="false">IF(H35&gt;0,1,0)</f>
        <v>1</v>
      </c>
      <c r="I75" s="30" t="n">
        <f aca="false">IF(I35&gt;0,1,0)</f>
        <v>1</v>
      </c>
      <c r="J75" s="30" t="n">
        <f aca="false">IF(J35&gt;0,1,0)</f>
        <v>1</v>
      </c>
      <c r="K75" s="30" t="n">
        <f aca="false">IF(K35&gt;0,1,0)</f>
        <v>1</v>
      </c>
      <c r="L75" s="30" t="n">
        <f aca="false">IF(L35&gt;0,1,0)</f>
        <v>1</v>
      </c>
      <c r="M75" s="30" t="n">
        <f aca="false">IF(M35&gt;0,1,0)</f>
        <v>1</v>
      </c>
      <c r="N75" s="30" t="n">
        <f aca="false">IF(N35&gt;0,1,0)</f>
        <v>1</v>
      </c>
      <c r="O75" s="30" t="n">
        <f aca="false">IF(O35&gt;0,1,0)</f>
        <v>1</v>
      </c>
      <c r="P75" s="30" t="n">
        <f aca="false">IF(P35&gt;0,1,0)</f>
        <v>1</v>
      </c>
      <c r="Q75" s="30" t="n">
        <f aca="false">IF(Q35&gt;0,1,0)</f>
        <v>1</v>
      </c>
      <c r="R75" s="30" t="n">
        <f aca="false">IF(R35&gt;0,1,0)</f>
        <v>1</v>
      </c>
      <c r="S75" s="30" t="n">
        <f aca="false">IF(S35&gt;0,1,0)</f>
        <v>1</v>
      </c>
      <c r="T75" s="30" t="n">
        <f aca="false">IF(T35&gt;0,1,0)</f>
        <v>1</v>
      </c>
      <c r="U75" s="30" t="n">
        <f aca="false">IF(U35&gt;0,1,0)</f>
        <v>1</v>
      </c>
      <c r="V75" s="30" t="n">
        <f aca="false">IF(V35&gt;0,1,0)</f>
        <v>1</v>
      </c>
      <c r="W75" s="30" t="n">
        <f aca="false">IF(W35&gt;0,1,0)</f>
        <v>1</v>
      </c>
      <c r="X75" s="30" t="n">
        <f aca="false">IF(X35&gt;0,1,0)</f>
        <v>1</v>
      </c>
      <c r="Y75" s="30" t="n">
        <f aca="false">IF(Y35&gt;0,1,0)</f>
        <v>1</v>
      </c>
      <c r="Z75" s="30" t="n">
        <f aca="false">IF(Z35&gt;0,1,0)</f>
        <v>1</v>
      </c>
      <c r="AA75" s="30" t="n">
        <f aca="false">IF(AA35&gt;0,1,0)</f>
        <v>1</v>
      </c>
      <c r="AB75" s="30" t="n">
        <f aca="false">IF(AB35&gt;0,1,0)</f>
        <v>1</v>
      </c>
      <c r="AC75" s="30" t="n">
        <f aca="false">IF(AC35&gt;0,1,0)</f>
        <v>1</v>
      </c>
      <c r="AD75" s="30" t="n">
        <f aca="false">IF(AD35&gt;0,1,0)</f>
        <v>1</v>
      </c>
      <c r="AE75" s="30" t="n">
        <f aca="false">IF(AE35&gt;0,1,0)</f>
        <v>1</v>
      </c>
      <c r="AF75" s="30" t="n">
        <f aca="false">IF(AF35&gt;0,1,0)</f>
        <v>1</v>
      </c>
      <c r="AG75" s="30" t="n">
        <f aca="false">IF(AG35&gt;0,1,0)</f>
        <v>1</v>
      </c>
      <c r="AH75" s="30" t="n">
        <f aca="false">IF(AH35&gt;0,1,0)</f>
        <v>1</v>
      </c>
      <c r="AI75" s="30" t="n">
        <f aca="false">IF(AI35&gt;0,1,0)</f>
        <v>1</v>
      </c>
      <c r="AJ75" s="30" t="n">
        <f aca="false">IF(AJ35&gt;0,1,0)</f>
        <v>1</v>
      </c>
      <c r="AK75" s="30" t="n">
        <f aca="false">IF(AK35&gt;0,1,0)</f>
        <v>1</v>
      </c>
      <c r="AL75" s="30" t="n">
        <f aca="false">IF(AL35&gt;0,1,0)</f>
        <v>1</v>
      </c>
    </row>
    <row r="77" customFormat="false" ht="15" hidden="false" customHeight="false" outlineLevel="0" collapsed="false">
      <c r="A77" s="9" t="s">
        <v>150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customFormat="false" ht="15" hidden="false" customHeight="false" outlineLevel="0" collapsed="false">
      <c r="A78" s="11" t="s">
        <v>151</v>
      </c>
      <c r="C78" s="28" t="n">
        <f aca="false">Inputs!$E$21*(1+Inputs!$E$23)^(C$18-1)*MAX(0,MIN(1,C$17*1-Inputs!$E$24+1))/1</f>
        <v>3.5</v>
      </c>
      <c r="D78" s="28" t="n">
        <f aca="false">Inputs!$E$21*(1+Inputs!$E$23)^(D$18-1)*MAX(0,MIN(1,D$17*1-Inputs!$E$24+1))/1</f>
        <v>3.5</v>
      </c>
      <c r="E78" s="28" t="n">
        <f aca="false">Inputs!$E$21*(1+Inputs!$E$23)^(E$18-1)*MAX(0,MIN(1,E$17*1-Inputs!$E$24+1))/1</f>
        <v>3.5</v>
      </c>
      <c r="F78" s="28" t="n">
        <f aca="false">Inputs!$E$21*(1+Inputs!$E$23)^(F$18-1)*MAX(0,MIN(1,F$17*1-Inputs!$E$24+1))/1</f>
        <v>3.5</v>
      </c>
      <c r="G78" s="28" t="n">
        <f aca="false">Inputs!$E$21*(1+Inputs!$E$23)^(G$18-1)*MAX(0,MIN(1,G$17*1-Inputs!$E$24+1))/1</f>
        <v>3.5</v>
      </c>
      <c r="H78" s="28" t="n">
        <f aca="false">Inputs!$E$21*(1+Inputs!$E$23)^(H$18-1)*MAX(0,MIN(1,H$17*1-Inputs!$E$24+1))/1</f>
        <v>3.5</v>
      </c>
      <c r="I78" s="28" t="n">
        <f aca="false">Inputs!$E$21*(1+Inputs!$E$23)^(I$18-1)*MAX(0,MIN(1,I$17*1-Inputs!$E$24+1))/1</f>
        <v>3.5</v>
      </c>
      <c r="J78" s="28" t="n">
        <f aca="false">Inputs!$E$21*(1+Inputs!$E$23)^(J$18-1)*MAX(0,MIN(1,J$17*1-Inputs!$E$24+1))/1</f>
        <v>3.5</v>
      </c>
      <c r="K78" s="28" t="n">
        <f aca="false">Inputs!$E$21*(1+Inputs!$E$23)^(K$18-1)*MAX(0,MIN(1,K$17*1-Inputs!$E$24+1))/1</f>
        <v>3.5</v>
      </c>
      <c r="L78" s="28" t="n">
        <f aca="false">Inputs!$E$21*(1+Inputs!$E$23)^(L$18-1)*MAX(0,MIN(1,L$17*1-Inputs!$E$24+1))/1</f>
        <v>3.5</v>
      </c>
      <c r="M78" s="28" t="n">
        <f aca="false">Inputs!$E$21*(1+Inputs!$E$23)^(M$18-1)*MAX(0,MIN(1,M$17*1-Inputs!$E$24+1))/1</f>
        <v>3.5</v>
      </c>
      <c r="N78" s="28" t="n">
        <f aca="false">Inputs!$E$21*(1+Inputs!$E$23)^(N$18-1)*MAX(0,MIN(1,N$17*1-Inputs!$E$24+1))/1</f>
        <v>3.5</v>
      </c>
      <c r="O78" s="28" t="n">
        <f aca="false">Inputs!$E$21*(1+Inputs!$E$23)^(O$18-1)*MAX(0,MIN(1,O$17*1-Inputs!$E$24+1))/1</f>
        <v>3.5</v>
      </c>
      <c r="P78" s="28" t="n">
        <f aca="false">Inputs!$E$21*(1+Inputs!$E$23)^(P$18-1)*MAX(0,MIN(1,P$17*1-Inputs!$E$24+1))/1</f>
        <v>3.5</v>
      </c>
      <c r="Q78" s="28" t="n">
        <f aca="false">Inputs!$E$21*(1+Inputs!$E$23)^(Q$18-1)*MAX(0,MIN(1,Q$17*1-Inputs!$E$24+1))/1</f>
        <v>3.5</v>
      </c>
      <c r="R78" s="28" t="n">
        <f aca="false">Inputs!$E$21*(1+Inputs!$E$23)^(R$18-1)*MAX(0,MIN(1,R$17*1-Inputs!$E$24+1))/1</f>
        <v>3.5</v>
      </c>
      <c r="S78" s="28" t="n">
        <f aca="false">Inputs!$E$21*(1+Inputs!$E$23)^(S$18-1)*MAX(0,MIN(1,S$17*1-Inputs!$E$24+1))/1</f>
        <v>3.5</v>
      </c>
      <c r="T78" s="28" t="n">
        <f aca="false">Inputs!$E$21*(1+Inputs!$E$23)^(T$18-1)*MAX(0,MIN(1,T$17*1-Inputs!$E$24+1))/1</f>
        <v>3.5</v>
      </c>
      <c r="U78" s="28" t="n">
        <f aca="false">Inputs!$E$21*(1+Inputs!$E$23)^(U$18-1)*MAX(0,MIN(1,U$17*1-Inputs!$E$24+1))/1</f>
        <v>3.5</v>
      </c>
      <c r="V78" s="28" t="n">
        <f aca="false">Inputs!$E$21*(1+Inputs!$E$23)^(V$18-1)*MAX(0,MIN(1,V$17*1-Inputs!$E$24+1))/1</f>
        <v>3.5</v>
      </c>
      <c r="W78" s="28" t="n">
        <f aca="false">Inputs!$E$21*(1+Inputs!$E$23)^(W$18-1)*MAX(0,MIN(1,W$17*1-Inputs!$E$24+1))/1</f>
        <v>3.5</v>
      </c>
      <c r="X78" s="28" t="n">
        <f aca="false">Inputs!$E$21*(1+Inputs!$E$23)^(X$18-1)*MAX(0,MIN(1,X$17*1-Inputs!$E$24+1))/1</f>
        <v>3.5</v>
      </c>
      <c r="Y78" s="28" t="n">
        <f aca="false">Inputs!$E$21*(1+Inputs!$E$23)^(Y$18-1)*MAX(0,MIN(1,Y$17*1-Inputs!$E$24+1))/1</f>
        <v>3.5</v>
      </c>
      <c r="Z78" s="28" t="n">
        <f aca="false">Inputs!$E$21*(1+Inputs!$E$23)^(Z$18-1)*MAX(0,MIN(1,Z$17*1-Inputs!$E$24+1))/1</f>
        <v>3.5</v>
      </c>
      <c r="AA78" s="28" t="n">
        <f aca="false">Inputs!$E$21*(1+Inputs!$E$23)^(AA$18-1)*MAX(0,MIN(1,AA$17*1-Inputs!$E$24+1))/1</f>
        <v>3.5</v>
      </c>
      <c r="AB78" s="28" t="n">
        <f aca="false">Inputs!$E$21*(1+Inputs!$E$23)^(AB$18-1)*MAX(0,MIN(1,AB$17*1-Inputs!$E$24+1))/1</f>
        <v>3.5</v>
      </c>
      <c r="AC78" s="28" t="n">
        <f aca="false">Inputs!$E$21*(1+Inputs!$E$23)^(AC$18-1)*MAX(0,MIN(1,AC$17*1-Inputs!$E$24+1))/1</f>
        <v>3.5</v>
      </c>
      <c r="AD78" s="28" t="n">
        <f aca="false">Inputs!$E$21*(1+Inputs!$E$23)^(AD$18-1)*MAX(0,MIN(1,AD$17*1-Inputs!$E$24+1))/1</f>
        <v>3.5</v>
      </c>
      <c r="AE78" s="28" t="n">
        <f aca="false">Inputs!$E$21*(1+Inputs!$E$23)^(AE$18-1)*MAX(0,MIN(1,AE$17*1-Inputs!$E$24+1))/1</f>
        <v>3.5</v>
      </c>
      <c r="AF78" s="28" t="n">
        <f aca="false">Inputs!$E$21*(1+Inputs!$E$23)^(AF$18-1)*MAX(0,MIN(1,AF$17*1-Inputs!$E$24+1))/1</f>
        <v>3.5</v>
      </c>
      <c r="AG78" s="28" t="n">
        <f aca="false">Inputs!$E$21*(1+Inputs!$E$23)^(AG$18-1)*MAX(0,MIN(1,AG$17*1-Inputs!$E$24+1))/1</f>
        <v>3.5</v>
      </c>
      <c r="AH78" s="28" t="n">
        <f aca="false">Inputs!$E$21*(1+Inputs!$E$23)^(AH$18-1)*MAX(0,MIN(1,AH$17*1-Inputs!$E$24+1))/1</f>
        <v>3.5</v>
      </c>
      <c r="AI78" s="28" t="n">
        <f aca="false">Inputs!$E$21*(1+Inputs!$E$23)^(AI$18-1)*MAX(0,MIN(1,AI$17*1-Inputs!$E$24+1))/1</f>
        <v>3.5</v>
      </c>
      <c r="AJ78" s="28" t="n">
        <f aca="false">Inputs!$E$21*(1+Inputs!$E$23)^(AJ$18-1)*MAX(0,MIN(1,AJ$17*1-Inputs!$E$24+1))/1</f>
        <v>3.5</v>
      </c>
      <c r="AK78" s="28" t="n">
        <f aca="false">Inputs!$E$21*(1+Inputs!$E$23)^(AK$18-1)*MAX(0,MIN(1,AK$17*1-Inputs!$E$24+1))/1</f>
        <v>3.5</v>
      </c>
      <c r="AL78" s="28" t="n">
        <f aca="false">Inputs!$E$21*(1+Inputs!$E$23)^(AL$18-1)*MAX(0,MIN(1,AL$17*1-Inputs!$E$24+1))/1</f>
        <v>3.5</v>
      </c>
    </row>
    <row r="79" customFormat="false" ht="15" hidden="false" customHeight="false" outlineLevel="0" collapsed="false">
      <c r="A79" s="4" t="s">
        <v>152</v>
      </c>
      <c r="C79" s="31" t="n">
        <f aca="false">C78</f>
        <v>3.5</v>
      </c>
      <c r="D79" s="31" t="n">
        <f aca="false">D78</f>
        <v>3.5</v>
      </c>
      <c r="E79" s="31" t="n">
        <f aca="false">E78</f>
        <v>3.5</v>
      </c>
      <c r="F79" s="31" t="n">
        <f aca="false">F78</f>
        <v>3.5</v>
      </c>
      <c r="G79" s="31" t="n">
        <f aca="false">G78</f>
        <v>3.5</v>
      </c>
      <c r="H79" s="31" t="n">
        <f aca="false">H78</f>
        <v>3.5</v>
      </c>
      <c r="I79" s="31" t="n">
        <f aca="false">I78</f>
        <v>3.5</v>
      </c>
      <c r="J79" s="31" t="n">
        <f aca="false">J78</f>
        <v>3.5</v>
      </c>
      <c r="K79" s="31" t="n">
        <f aca="false">K78</f>
        <v>3.5</v>
      </c>
      <c r="L79" s="31" t="n">
        <f aca="false">L78</f>
        <v>3.5</v>
      </c>
      <c r="M79" s="31" t="n">
        <f aca="false">M78</f>
        <v>3.5</v>
      </c>
      <c r="N79" s="31" t="n">
        <f aca="false">N78</f>
        <v>3.5</v>
      </c>
      <c r="O79" s="31" t="n">
        <f aca="false">O78</f>
        <v>3.5</v>
      </c>
      <c r="P79" s="31" t="n">
        <f aca="false">P78</f>
        <v>3.5</v>
      </c>
      <c r="Q79" s="31" t="n">
        <f aca="false">Q78</f>
        <v>3.5</v>
      </c>
      <c r="R79" s="31" t="n">
        <f aca="false">R78</f>
        <v>3.5</v>
      </c>
      <c r="S79" s="31" t="n">
        <f aca="false">S78</f>
        <v>3.5</v>
      </c>
      <c r="T79" s="31" t="n">
        <f aca="false">T78</f>
        <v>3.5</v>
      </c>
      <c r="U79" s="31" t="n">
        <f aca="false">U78</f>
        <v>3.5</v>
      </c>
      <c r="V79" s="31" t="n">
        <f aca="false">V78</f>
        <v>3.5</v>
      </c>
      <c r="W79" s="31" t="n">
        <f aca="false">W78</f>
        <v>3.5</v>
      </c>
      <c r="X79" s="31" t="n">
        <f aca="false">X78</f>
        <v>3.5</v>
      </c>
      <c r="Y79" s="31" t="n">
        <f aca="false">Y78</f>
        <v>3.5</v>
      </c>
      <c r="Z79" s="31" t="n">
        <f aca="false">Z78</f>
        <v>3.5</v>
      </c>
      <c r="AA79" s="31" t="n">
        <f aca="false">AA78</f>
        <v>3.5</v>
      </c>
      <c r="AB79" s="31" t="n">
        <f aca="false">AB78</f>
        <v>3.5</v>
      </c>
      <c r="AC79" s="31" t="n">
        <f aca="false">AC78</f>
        <v>3.5</v>
      </c>
      <c r="AD79" s="31" t="n">
        <f aca="false">AD78</f>
        <v>3.5</v>
      </c>
      <c r="AE79" s="31" t="n">
        <f aca="false">AE78</f>
        <v>3.5</v>
      </c>
      <c r="AF79" s="31" t="n">
        <f aca="false">AF78</f>
        <v>3.5</v>
      </c>
      <c r="AG79" s="31" t="n">
        <f aca="false">AG78</f>
        <v>3.5</v>
      </c>
      <c r="AH79" s="31" t="n">
        <f aca="false">AH78</f>
        <v>3.5</v>
      </c>
      <c r="AI79" s="31" t="n">
        <f aca="false">AI78</f>
        <v>3.5</v>
      </c>
      <c r="AJ79" s="31" t="n">
        <f aca="false">AJ78</f>
        <v>3.5</v>
      </c>
      <c r="AK79" s="31" t="n">
        <f aca="false">AK78</f>
        <v>3.5</v>
      </c>
      <c r="AL79" s="31" t="n">
        <f aca="false">AL78</f>
        <v>3.5</v>
      </c>
    </row>
    <row r="81" customFormat="false" ht="15" hidden="false" customHeight="false" outlineLevel="0" collapsed="false">
      <c r="A81" s="9" t="s">
        <v>153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customFormat="false" ht="15" hidden="false" customHeight="false" outlineLevel="0" collapsed="false">
      <c r="A82" s="11" t="s">
        <v>154</v>
      </c>
      <c r="C82" s="24" t="n">
        <f aca="false">-C78*Inputs!$E$22/12*1*(1+Inputs!$E$25)*(1+Inputs!$E$26)^(C$18-1)</f>
        <v>-10453.3333333333</v>
      </c>
      <c r="D82" s="24" t="n">
        <f aca="false">-D78*Inputs!$E$22/12*1*(1+Inputs!$E$25)*(1+Inputs!$E$26)^(D$18-1)</f>
        <v>-10453.3333333333</v>
      </c>
      <c r="E82" s="24" t="n">
        <f aca="false">-E78*Inputs!$E$22/12*1*(1+Inputs!$E$25)*(1+Inputs!$E$26)^(E$18-1)</f>
        <v>-10453.3333333333</v>
      </c>
      <c r="F82" s="24" t="n">
        <f aca="false">-F78*Inputs!$E$22/12*1*(1+Inputs!$E$25)*(1+Inputs!$E$26)^(F$18-1)</f>
        <v>-10453.3333333333</v>
      </c>
      <c r="G82" s="24" t="n">
        <f aca="false">-G78*Inputs!$E$22/12*1*(1+Inputs!$E$25)*(1+Inputs!$E$26)^(G$18-1)</f>
        <v>-10453.3333333333</v>
      </c>
      <c r="H82" s="24" t="n">
        <f aca="false">-H78*Inputs!$E$22/12*1*(1+Inputs!$E$25)*(1+Inputs!$E$26)^(H$18-1)</f>
        <v>-10453.3333333333</v>
      </c>
      <c r="I82" s="24" t="n">
        <f aca="false">-I78*Inputs!$E$22/12*1*(1+Inputs!$E$25)*(1+Inputs!$E$26)^(I$18-1)</f>
        <v>-10453.3333333333</v>
      </c>
      <c r="J82" s="24" t="n">
        <f aca="false">-J78*Inputs!$E$22/12*1*(1+Inputs!$E$25)*(1+Inputs!$E$26)^(J$18-1)</f>
        <v>-10453.3333333333</v>
      </c>
      <c r="K82" s="24" t="n">
        <f aca="false">-K78*Inputs!$E$22/12*1*(1+Inputs!$E$25)*(1+Inputs!$E$26)^(K$18-1)</f>
        <v>-10453.3333333333</v>
      </c>
      <c r="L82" s="24" t="n">
        <f aca="false">-L78*Inputs!$E$22/12*1*(1+Inputs!$E$25)*(1+Inputs!$E$26)^(L$18-1)</f>
        <v>-10453.3333333333</v>
      </c>
      <c r="M82" s="24" t="n">
        <f aca="false">-M78*Inputs!$E$22/12*1*(1+Inputs!$E$25)*(1+Inputs!$E$26)^(M$18-1)</f>
        <v>-10453.3333333333</v>
      </c>
      <c r="N82" s="24" t="n">
        <f aca="false">-N78*Inputs!$E$22/12*1*(1+Inputs!$E$25)*(1+Inputs!$E$26)^(N$18-1)</f>
        <v>-10453.3333333333</v>
      </c>
      <c r="O82" s="24" t="n">
        <f aca="false">-O78*Inputs!$E$22/12*1*(1+Inputs!$E$25)*(1+Inputs!$E$26)^(O$18-1)</f>
        <v>-10766.9333333333</v>
      </c>
      <c r="P82" s="24" t="n">
        <f aca="false">-P78*Inputs!$E$22/12*1*(1+Inputs!$E$25)*(1+Inputs!$E$26)^(P$18-1)</f>
        <v>-10766.9333333333</v>
      </c>
      <c r="Q82" s="24" t="n">
        <f aca="false">-Q78*Inputs!$E$22/12*1*(1+Inputs!$E$25)*(1+Inputs!$E$26)^(Q$18-1)</f>
        <v>-10766.9333333333</v>
      </c>
      <c r="R82" s="24" t="n">
        <f aca="false">-R78*Inputs!$E$22/12*1*(1+Inputs!$E$25)*(1+Inputs!$E$26)^(R$18-1)</f>
        <v>-10766.9333333333</v>
      </c>
      <c r="S82" s="24" t="n">
        <f aca="false">-S78*Inputs!$E$22/12*1*(1+Inputs!$E$25)*(1+Inputs!$E$26)^(S$18-1)</f>
        <v>-10766.9333333333</v>
      </c>
      <c r="T82" s="24" t="n">
        <f aca="false">-T78*Inputs!$E$22/12*1*(1+Inputs!$E$25)*(1+Inputs!$E$26)^(T$18-1)</f>
        <v>-10766.9333333333</v>
      </c>
      <c r="U82" s="24" t="n">
        <f aca="false">-U78*Inputs!$E$22/12*1*(1+Inputs!$E$25)*(1+Inputs!$E$26)^(U$18-1)</f>
        <v>-10766.9333333333</v>
      </c>
      <c r="V82" s="24" t="n">
        <f aca="false">-V78*Inputs!$E$22/12*1*(1+Inputs!$E$25)*(1+Inputs!$E$26)^(V$18-1)</f>
        <v>-10766.9333333333</v>
      </c>
      <c r="W82" s="24" t="n">
        <f aca="false">-W78*Inputs!$E$22/12*1*(1+Inputs!$E$25)*(1+Inputs!$E$26)^(W$18-1)</f>
        <v>-10766.9333333333</v>
      </c>
      <c r="X82" s="24" t="n">
        <f aca="false">-X78*Inputs!$E$22/12*1*(1+Inputs!$E$25)*(1+Inputs!$E$26)^(X$18-1)</f>
        <v>-10766.9333333333</v>
      </c>
      <c r="Y82" s="24" t="n">
        <f aca="false">-Y78*Inputs!$E$22/12*1*(1+Inputs!$E$25)*(1+Inputs!$E$26)^(Y$18-1)</f>
        <v>-10766.9333333333</v>
      </c>
      <c r="Z82" s="24" t="n">
        <f aca="false">-Z78*Inputs!$E$22/12*1*(1+Inputs!$E$25)*(1+Inputs!$E$26)^(Z$18-1)</f>
        <v>-10766.9333333333</v>
      </c>
      <c r="AA82" s="24" t="n">
        <f aca="false">-AA78*Inputs!$E$22/12*1*(1+Inputs!$E$25)*(1+Inputs!$E$26)^(AA$18-1)</f>
        <v>-11089.9413333333</v>
      </c>
      <c r="AB82" s="24" t="n">
        <f aca="false">-AB78*Inputs!$E$22/12*1*(1+Inputs!$E$25)*(1+Inputs!$E$26)^(AB$18-1)</f>
        <v>-11089.9413333333</v>
      </c>
      <c r="AC82" s="24" t="n">
        <f aca="false">-AC78*Inputs!$E$22/12*1*(1+Inputs!$E$25)*(1+Inputs!$E$26)^(AC$18-1)</f>
        <v>-11089.9413333333</v>
      </c>
      <c r="AD82" s="24" t="n">
        <f aca="false">-AD78*Inputs!$E$22/12*1*(1+Inputs!$E$25)*(1+Inputs!$E$26)^(AD$18-1)</f>
        <v>-11089.9413333333</v>
      </c>
      <c r="AE82" s="24" t="n">
        <f aca="false">-AE78*Inputs!$E$22/12*1*(1+Inputs!$E$25)*(1+Inputs!$E$26)^(AE$18-1)</f>
        <v>-11089.9413333333</v>
      </c>
      <c r="AF82" s="24" t="n">
        <f aca="false">-AF78*Inputs!$E$22/12*1*(1+Inputs!$E$25)*(1+Inputs!$E$26)^(AF$18-1)</f>
        <v>-11089.9413333333</v>
      </c>
      <c r="AG82" s="24" t="n">
        <f aca="false">-AG78*Inputs!$E$22/12*1*(1+Inputs!$E$25)*(1+Inputs!$E$26)^(AG$18-1)</f>
        <v>-11089.9413333333</v>
      </c>
      <c r="AH82" s="24" t="n">
        <f aca="false">-AH78*Inputs!$E$22/12*1*(1+Inputs!$E$25)*(1+Inputs!$E$26)^(AH$18-1)</f>
        <v>-11089.9413333333</v>
      </c>
      <c r="AI82" s="24" t="n">
        <f aca="false">-AI78*Inputs!$E$22/12*1*(1+Inputs!$E$25)*(1+Inputs!$E$26)^(AI$18-1)</f>
        <v>-11089.9413333333</v>
      </c>
      <c r="AJ82" s="24" t="n">
        <f aca="false">-AJ78*Inputs!$E$22/12*1*(1+Inputs!$E$25)*(1+Inputs!$E$26)^(AJ$18-1)</f>
        <v>-11089.9413333333</v>
      </c>
      <c r="AK82" s="24" t="n">
        <f aca="false">-AK78*Inputs!$E$22/12*1*(1+Inputs!$E$25)*(1+Inputs!$E$26)^(AK$18-1)</f>
        <v>-11089.9413333333</v>
      </c>
      <c r="AL82" s="24" t="n">
        <f aca="false">-AL78*Inputs!$E$22/12*1*(1+Inputs!$E$25)*(1+Inputs!$E$26)^(AL$18-1)</f>
        <v>-11089.9413333333</v>
      </c>
    </row>
    <row r="83" customFormat="false" ht="15" hidden="false" customHeight="false" outlineLevel="0" collapsed="false">
      <c r="A83" s="4" t="s">
        <v>155</v>
      </c>
      <c r="C83" s="26" t="n">
        <f aca="false">C82</f>
        <v>-10453.3333333333</v>
      </c>
      <c r="D83" s="26" t="n">
        <f aca="false">D82</f>
        <v>-10453.3333333333</v>
      </c>
      <c r="E83" s="26" t="n">
        <f aca="false">E82</f>
        <v>-10453.3333333333</v>
      </c>
      <c r="F83" s="26" t="n">
        <f aca="false">F82</f>
        <v>-10453.3333333333</v>
      </c>
      <c r="G83" s="26" t="n">
        <f aca="false">G82</f>
        <v>-10453.3333333333</v>
      </c>
      <c r="H83" s="26" t="n">
        <f aca="false">H82</f>
        <v>-10453.3333333333</v>
      </c>
      <c r="I83" s="26" t="n">
        <f aca="false">I82</f>
        <v>-10453.3333333333</v>
      </c>
      <c r="J83" s="26" t="n">
        <f aca="false">J82</f>
        <v>-10453.3333333333</v>
      </c>
      <c r="K83" s="26" t="n">
        <f aca="false">K82</f>
        <v>-10453.3333333333</v>
      </c>
      <c r="L83" s="26" t="n">
        <f aca="false">L82</f>
        <v>-10453.3333333333</v>
      </c>
      <c r="M83" s="26" t="n">
        <f aca="false">M82</f>
        <v>-10453.3333333333</v>
      </c>
      <c r="N83" s="26" t="n">
        <f aca="false">N82</f>
        <v>-10453.3333333333</v>
      </c>
      <c r="O83" s="26" t="n">
        <f aca="false">O82</f>
        <v>-10766.9333333333</v>
      </c>
      <c r="P83" s="26" t="n">
        <f aca="false">P82</f>
        <v>-10766.9333333333</v>
      </c>
      <c r="Q83" s="26" t="n">
        <f aca="false">Q82</f>
        <v>-10766.9333333333</v>
      </c>
      <c r="R83" s="26" t="n">
        <f aca="false">R82</f>
        <v>-10766.9333333333</v>
      </c>
      <c r="S83" s="26" t="n">
        <f aca="false">S82</f>
        <v>-10766.9333333333</v>
      </c>
      <c r="T83" s="26" t="n">
        <f aca="false">T82</f>
        <v>-10766.9333333333</v>
      </c>
      <c r="U83" s="26" t="n">
        <f aca="false">U82</f>
        <v>-10766.9333333333</v>
      </c>
      <c r="V83" s="26" t="n">
        <f aca="false">V82</f>
        <v>-10766.9333333333</v>
      </c>
      <c r="W83" s="26" t="n">
        <f aca="false">W82</f>
        <v>-10766.9333333333</v>
      </c>
      <c r="X83" s="26" t="n">
        <f aca="false">X82</f>
        <v>-10766.9333333333</v>
      </c>
      <c r="Y83" s="26" t="n">
        <f aca="false">Y82</f>
        <v>-10766.9333333333</v>
      </c>
      <c r="Z83" s="26" t="n">
        <f aca="false">Z82</f>
        <v>-10766.9333333333</v>
      </c>
      <c r="AA83" s="26" t="n">
        <f aca="false">AA82</f>
        <v>-11089.9413333333</v>
      </c>
      <c r="AB83" s="26" t="n">
        <f aca="false">AB82</f>
        <v>-11089.9413333333</v>
      </c>
      <c r="AC83" s="26" t="n">
        <f aca="false">AC82</f>
        <v>-11089.9413333333</v>
      </c>
      <c r="AD83" s="26" t="n">
        <f aca="false">AD82</f>
        <v>-11089.9413333333</v>
      </c>
      <c r="AE83" s="26" t="n">
        <f aca="false">AE82</f>
        <v>-11089.9413333333</v>
      </c>
      <c r="AF83" s="26" t="n">
        <f aca="false">AF82</f>
        <v>-11089.9413333333</v>
      </c>
      <c r="AG83" s="26" t="n">
        <f aca="false">AG82</f>
        <v>-11089.9413333333</v>
      </c>
      <c r="AH83" s="26" t="n">
        <f aca="false">AH82</f>
        <v>-11089.9413333333</v>
      </c>
      <c r="AI83" s="26" t="n">
        <f aca="false">AI82</f>
        <v>-11089.9413333333</v>
      </c>
      <c r="AJ83" s="26" t="n">
        <f aca="false">AJ82</f>
        <v>-11089.9413333333</v>
      </c>
      <c r="AK83" s="26" t="n">
        <f aca="false">AK82</f>
        <v>-11089.9413333333</v>
      </c>
      <c r="AL83" s="26" t="n">
        <f aca="false">AL82</f>
        <v>-11089.9413333333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156</v>
      </c>
      <c r="B1" s="2"/>
      <c r="C1" s="2"/>
    </row>
    <row r="2" customFormat="false" ht="15" hidden="false" customHeight="false" outlineLevel="0" collapsed="false">
      <c r="A2" s="3" t="s">
        <v>157</v>
      </c>
    </row>
    <row r="3" customFormat="false" ht="15" hidden="false" customHeight="false" outlineLevel="0" collapsed="false">
      <c r="A3" s="7" t="s">
        <v>158</v>
      </c>
      <c r="B3" s="7" t="s">
        <v>159</v>
      </c>
      <c r="C3" s="7" t="s">
        <v>160</v>
      </c>
    </row>
    <row r="4" customFormat="false" ht="15" hidden="false" customHeight="false" outlineLevel="0" collapsed="false">
      <c r="A4" s="11" t="s">
        <v>161</v>
      </c>
      <c r="B4" s="4" t="str">
        <f aca="false">IF(ABS(SUM('P&amp;L'!$B$5:$D$5)-SUM('P&amp;L'!$C$25:$AL$25))&lt;0.5,"PASS","FAIL")</f>
        <v>PASS</v>
      </c>
      <c r="C4" s="15" t="s">
        <v>162</v>
      </c>
    </row>
    <row r="5" customFormat="false" ht="15" hidden="false" customHeight="false" outlineLevel="0" collapsed="false">
      <c r="A5" s="11" t="s">
        <v>163</v>
      </c>
      <c r="B5" s="4" t="str">
        <f aca="false">IF(ABS(SUM('P&amp;L'!$B$11:$D$11)-SUM('P&amp;L'!$C$44:$AL$44))&lt;0.5,"PASS","FAIL")</f>
        <v>PASS</v>
      </c>
      <c r="C5" s="15" t="s">
        <v>164</v>
      </c>
    </row>
    <row r="6" customFormat="false" ht="15" hidden="false" customHeight="false" outlineLevel="0" collapsed="false">
      <c r="A6" s="11" t="s">
        <v>165</v>
      </c>
      <c r="B6" s="4" t="str">
        <f aca="false">IF(ABS(SUM('P&amp;L'!$C$35:$AL$35)-SUM('P&amp;L'!$C$27:$AL$27)-SUM('P&amp;L'!$C$34:$AL$34))&lt;0.5,"PASS","FAIL")</f>
        <v>PASS</v>
      </c>
      <c r="C6" s="15" t="s">
        <v>166</v>
      </c>
    </row>
    <row r="7" customFormat="false" ht="15" hidden="false" customHeight="false" outlineLevel="0" collapsed="false">
      <c r="A7" s="11" t="s">
        <v>167</v>
      </c>
      <c r="B7" s="4" t="str">
        <f aca="false">IF(ABS(INDEX('P&amp;L'!$C$74:$AL$74,36)-SUM('P&amp;L'!$C$72:$AL$72))&lt;0.5,"PASS","FAIL")</f>
        <v>PASS</v>
      </c>
      <c r="C7" s="15" t="s">
        <v>168</v>
      </c>
    </row>
    <row r="8" customFormat="false" ht="15" hidden="false" customHeight="false" outlineLevel="0" collapsed="false">
      <c r="A8" s="11" t="s">
        <v>169</v>
      </c>
      <c r="B8" s="4" t="str">
        <f aca="false">IF(AND(ISNUMBER(Inputs!B3),Inputs!B3&gt;=1,Inputs!B3&lt;=3,INT(Inputs!B3)=Inputs!B3),"PASS","FAIL")</f>
        <v>PASS</v>
      </c>
      <c r="C8" s="15" t="s">
        <v>170</v>
      </c>
    </row>
    <row r="9" customFormat="false" ht="15" hidden="false" customHeight="false" outlineLevel="0" collapsed="false">
      <c r="A9" s="11" t="s">
        <v>171</v>
      </c>
      <c r="B9" s="4" t="str">
        <f aca="false">IF(AND(Inputs!$B$7&lt;=Inputs!$C$7,Inputs!$C$7&lt;=Inputs!$D$7,Inputs!$B$8&gt;=Inputs!$C$8,Inputs!$C$8&gt;=Inputs!$D$8,Inputs!$B$9&lt;=Inputs!$C$9,Inputs!$C$9&lt;=Inputs!$D$9,Inputs!$B$10&lt;=Inputs!$C$10,Inputs!$C$10&lt;=Inputs!$D$10,Inputs!$B$11&lt;=Inputs!$C$11,Inputs!$C$11&lt;=Inputs!$D$11,Inputs!$B$12&lt;=Inputs!$C$12,Inputs!$C$12&lt;=Inputs!$D$12,Inputs!$B$14&gt;=Inputs!$C$14,Inputs!$C$14&gt;=Inputs!$D$14,Inputs!$B$16&gt;=Inputs!$C$16,Inputs!$C$16&gt;=Inputs!$D$16,Inputs!$B$17&gt;=Inputs!$C$17,Inputs!$C$17&gt;=Inputs!$D$17,Inputs!$B$18&gt;=Inputs!$C$18,Inputs!$C$18&gt;=Inputs!$D$18,Inputs!$B$21&lt;=Inputs!$C$21,Inputs!$C$21&lt;=Inputs!$D$21,Inputs!$B$23&lt;=Inputs!$C$23,Inputs!$C$23&lt;=Inputs!$D$23),"PASS","FAIL")</f>
        <v>PASS</v>
      </c>
      <c r="C9" s="15" t="s">
        <v>172</v>
      </c>
    </row>
    <row r="10" customFormat="false" ht="15" hidden="false" customHeight="false" outlineLevel="0" collapsed="false">
      <c r="A10" s="11" t="s">
        <v>173</v>
      </c>
      <c r="B10" s="4" t="str">
        <f aca="false">IF(AND(MIN('P&amp;L'!$B$7:$D$7)&gt;=0,MAX('P&amp;L'!$B$7:$D$7)&lt;=1),"PASS","FAIL")</f>
        <v>PASS</v>
      </c>
      <c r="C10" s="15" t="s">
        <v>174</v>
      </c>
    </row>
    <row r="11" customFormat="false" ht="15" hidden="false" customHeight="false" outlineLevel="0" collapsed="false">
      <c r="A11" s="11" t="s">
        <v>175</v>
      </c>
      <c r="B11" s="4" t="str">
        <f aca="false">IF(MIN('P&amp;L'!$C$57:$AL$57)&gt;=-0.5,"PASS","FAIL")</f>
        <v>PASS</v>
      </c>
      <c r="C11" s="15" t="s">
        <v>176</v>
      </c>
    </row>
    <row r="12" customFormat="false" ht="15" hidden="false" customHeight="false" outlineLevel="0" collapsed="false">
      <c r="A12" s="11" t="s">
        <v>177</v>
      </c>
      <c r="B12" s="4" t="str">
        <f aca="false">IF(SUMPRODUCT(--ISERROR('P&amp;L'!$C$17:$AL$83))+SUMPRODUCT(--ISERROR('P&amp;L'!$B$3:$D$13))=0,"PASS","FAIL")</f>
        <v>PASS</v>
      </c>
      <c r="C12" s="15" t="s">
        <v>178</v>
      </c>
    </row>
    <row r="13" customFormat="false" ht="15" hidden="false" customHeight="false" outlineLevel="0" collapsed="false">
      <c r="A13" s="11" t="s">
        <v>179</v>
      </c>
      <c r="B13" s="4" t="str">
        <f aca="false">IF(MIN('P&amp;L'!$C$74:$AL$74)&gt;=0,"PASS","WARN")</f>
        <v>PASS</v>
      </c>
      <c r="C13" s="15" t="s">
        <v>180</v>
      </c>
    </row>
    <row r="15" customFormat="false" ht="15" hidden="false" customHeight="false" outlineLevel="0" collapsed="false">
      <c r="A15" s="4" t="s">
        <v>181</v>
      </c>
      <c r="B15" s="32" t="str">
        <f aca="false">IF(COUNTIF(B4:B13,"FAIL")&gt;0,"FAIL",IF(COUNTIF(B4:B13,"WARN")&gt;0,"PASS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2026-10-17T19:37:44Z</dcterms:created>
  <dc:creator>openpyxl</dc:creator>
  <dc:description/>
  <dc:language>en-US</dc:language>
  <cp:lastModifiedBy/>
  <dcterms:modified xsi:type="dcterms:W3CDTF">2026-10-17T19:37:44Z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