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Inputs" sheetId="2" state="visible" r:id="rId4"/>
    <sheet name="Monthly" sheetId="3" state="visible" r:id="rId5"/>
    <sheet name="P&amp;L" sheetId="4" state="visible" r:id="rId6"/>
    <sheet name="Cash Flow" sheetId="5" state="visible" r:id="rId7"/>
    <sheet name="Balance Sheet" sheetId="6" state="visible" r:id="rId8"/>
    <sheet name="Headcount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<sst xmlns="http://schemas.openxmlformats.org/spreadsheetml/2006/main" count="394" uniqueCount="237">
  <si>
    <t xml:space="preserve">Neighborhood Cafe — Financial Plan</t>
  </si>
  <si>
    <t xml:space="preserve">Change the scenario in B4 (1 = Low, 2 = Base, 3 = High); every sheet recalculates.</t>
  </si>
  <si>
    <t xml:space="preserve">Scenario selector</t>
  </si>
  <si>
    <t xml:space="preserve">Key metrics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</si>
  <si>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</si>
  <si>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</si>
  <si>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</si>
  <si>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</si>
  <si>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</si>
  <si>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Revenue</t>
  </si>
  <si>
    <t xml:space="preserve">Gross profit</t>
  </si>
  <si>
    <t xml:space="preserve">EBITDA</t>
  </si>
  <si>
    <t xml:space="preserve">EBITDA margin</t>
  </si>
  <si>
    <t xml:space="preserve">Net income</t>
  </si>
  <si>
    <t xml:space="preserve">Year-end cash</t>
  </si>
  <si>
    <t xml:space="preserve">Year-end loan balance</t>
  </si>
  <si>
    <t xml:space="preserve">Total FTE (year end)</t>
  </si>
  <si>
    <t xml:space="preserve">Health</t>
  </si>
  <si>
    <t xml:space="preserve">First month with positive EBITDA</t>
  </si>
  <si>
    <t xml:space="preserve">Lowest cash balance</t>
  </si>
  <si>
    <t xml:space="preserve">Month of lowest cash</t>
  </si>
  <si>
    <t xml:space="preserve">Model checks</t>
  </si>
  <si>
    <t xml:space="preserve">Inputs — Low / Base / High</t>
  </si>
  <si>
    <t xml:space="preserve">Illustrative assumptions for a demo — replace with your own numbers.</t>
  </si>
  <si>
    <t xml:space="preserve">Driver</t>
  </si>
  <si>
    <t xml:space="preserve">Low</t>
  </si>
  <si>
    <t xml:space="preserve">Base</t>
  </si>
  <si>
    <t xml:space="preserve">High</t>
  </si>
  <si>
    <t xml:space="preserve">Active</t>
  </si>
  <si>
    <t xml:space="preserve">Unit</t>
  </si>
  <si>
    <t xml:space="preserve">Note</t>
  </si>
  <si>
    <t xml:space="preserve">Business drivers</t>
  </si>
  <si>
    <t xml:space="preserve">Customers per day at full traffic</t>
  </si>
  <si>
    <t xml:space="preserve">#</t>
  </si>
  <si>
    <t xml:space="preserve">Low ≤ Base ≤ High</t>
  </si>
  <si>
    <t xml:space="preserve">Months to reach full traffic</t>
  </si>
  <si>
    <t xml:space="preserve">months</t>
  </si>
  <si>
    <t xml:space="preserve">Low ≥ Base ≥ High (lower is better)</t>
  </si>
  <si>
    <t xml:space="preserve">Opening traffic, % of full</t>
  </si>
  <si>
    <t xml:space="preserve">%</t>
  </si>
  <si>
    <t xml:space="preserve">Traffic growth per year (after year 1)</t>
  </si>
  <si>
    <t xml:space="preserve">Average ticket</t>
  </si>
  <si>
    <t xml:space="preserve">$</t>
  </si>
  <si>
    <t xml:space="preserve">Price growth per year</t>
  </si>
  <si>
    <t xml:space="preserve">Operating days per month</t>
  </si>
  <si>
    <t xml:space="preserve">days</t>
  </si>
  <si>
    <t xml:space="preserve">Food &amp; beverage cost, % of revenue</t>
  </si>
  <si>
    <t xml:space="preserve">Rent per month</t>
  </si>
  <si>
    <t xml:space="preserve">Marketing, % of revenue</t>
  </si>
  <si>
    <t xml:space="preserve">Utilities &amp; other per month</t>
  </si>
  <si>
    <t xml:space="preserve">Start-up capex (fit-out, equipment)</t>
  </si>
  <si>
    <t xml:space="preserve">Headcount</t>
  </si>
  <si>
    <t xml:space="preserve">Cafe staff: headcount (FTE)</t>
  </si>
  <si>
    <t xml:space="preserve">FTE</t>
  </si>
  <si>
    <t xml:space="preserve">Cafe staff: salary per FTE per year</t>
  </si>
  <si>
    <t xml:space="preserve">Cafe staff: headcount growth per year</t>
  </si>
  <si>
    <t xml:space="preserve">Cafe staff: first month on payroll</t>
  </si>
  <si>
    <t xml:space="preserve">month #</t>
  </si>
  <si>
    <t xml:space="preserve">Payroll taxes &amp; benefits, % of salary</t>
  </si>
  <si>
    <t xml:space="preserve">Wage growth per year</t>
  </si>
  <si>
    <t xml:space="preserve">Funding</t>
  </si>
  <si>
    <t xml:space="preserve">Equity raised at start</t>
  </si>
  <si>
    <t xml:space="preserve">Loan drawn at start</t>
  </si>
  <si>
    <t xml:space="preserve">Loan interest rate per year</t>
  </si>
  <si>
    <t xml:space="preserve">Loan repayment term</t>
  </si>
  <si>
    <t xml:space="preserve">years</t>
  </si>
  <si>
    <t xml:space="preserve">Working capital</t>
  </si>
  <si>
    <t xml:space="preserve">Customer payment terms (receivable days)</t>
  </si>
  <si>
    <t xml:space="preserve">Inventory held (days of COGS)</t>
  </si>
  <si>
    <t xml:space="preserve">Supplier payment terms (payable days)</t>
  </si>
  <si>
    <t xml:space="preserve">Tax &amp; depreciation</t>
  </si>
  <si>
    <t xml:space="preserve">Depreciation period for capex</t>
  </si>
  <si>
    <t xml:space="preserve">Income tax rate</t>
  </si>
  <si>
    <t xml:space="preserve">Legend: blue = input you can change · black = formula · green = link to another sheet · yellow = scenario selector. Column E follows the selected scenario.</t>
  </si>
  <si>
    <t xml:space="preserve">Monthly projection</t>
  </si>
  <si>
    <t xml:space="preserve">$ unless stated; costs shown as negatives. Every period uses the same formula.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</si>
  <si>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</si>
  <si>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</si>
  <si>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</si>
  <si>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</si>
  <si>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</si>
  <si>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</si>
  <si>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</si>
  <si>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</si>
  <si>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</si>
  <si>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</si>
  <si>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</si>
  <si>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</si>
  <si>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</si>
  <si>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</si>
  <si>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</si>
  <si>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</si>
  <si>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</si>
  <si>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</si>
  <si>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</si>
  <si>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</si>
  <si>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</si>
  <si>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</si>
  <si>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</si>
  <si>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</si>
  <si>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</si>
  <si>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</si>
  <si>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</si>
  <si>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</si>
  <si>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</si>
  <si>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</si>
  <si>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</si>
  <si>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</si>
  <si>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</si>
  <si>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</si>
  <si>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</si>
  <si>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</si>
  <si>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</si>
  <si>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M37</t>
  </si>
  <si>
    <t xml:space="preserve">M38</t>
  </si>
  <si>
    <t xml:space="preserve">M39</t>
  </si>
  <si>
    <t xml:space="preserve">M40</t>
  </si>
  <si>
    <t xml:space="preserve">M41</t>
  </si>
  <si>
    <t xml:space="preserve">M42</t>
  </si>
  <si>
    <t xml:space="preserve">M43</t>
  </si>
  <si>
    <t xml:space="preserve">M44</t>
  </si>
  <si>
    <t xml:space="preserve">M45</t>
  </si>
  <si>
    <t xml:space="preserve">M46</t>
  </si>
  <si>
    <t xml:space="preserve">M47</t>
  </si>
  <si>
    <t xml:space="preserve">M48</t>
  </si>
  <si>
    <t xml:space="preserve">M49</t>
  </si>
  <si>
    <t xml:space="preserve">M50</t>
  </si>
  <si>
    <t xml:space="preserve">M51</t>
  </si>
  <si>
    <t xml:space="preserve">M52</t>
  </si>
  <si>
    <t xml:space="preserve">M53</t>
  </si>
  <si>
    <t xml:space="preserve">M54</t>
  </si>
  <si>
    <t xml:space="preserve">M55</t>
  </si>
  <si>
    <t xml:space="preserve">M56</t>
  </si>
  <si>
    <t xml:space="preserve">M57</t>
  </si>
  <si>
    <t xml:space="preserve">M58</t>
  </si>
  <si>
    <t xml:space="preserve">M59</t>
  </si>
  <si>
    <t xml:space="preserve">M60</t>
  </si>
  <si>
    <t xml:space="preserve">Period #</t>
  </si>
  <si>
    <t xml:space="preserve">Year #</t>
  </si>
  <si>
    <t xml:space="preserve">Revenue build</t>
  </si>
  <si>
    <t xml:space="preserve">Traffic ramp factor</t>
  </si>
  <si>
    <t xml:space="preserve">Customers per day</t>
  </si>
  <si>
    <t xml:space="preserve">Operating days in period</t>
  </si>
  <si>
    <t xml:space="preserve">Food &amp; beverage cost</t>
  </si>
  <si>
    <t xml:space="preserve">Operating expenses</t>
  </si>
  <si>
    <t xml:space="preserve">Rent</t>
  </si>
  <si>
    <t xml:space="preserve">Payroll</t>
  </si>
  <si>
    <t xml:space="preserve">Marketing</t>
  </si>
  <si>
    <t xml:space="preserve">Utilities &amp; other</t>
  </si>
  <si>
    <t xml:space="preserve">Total operating expenses</t>
  </si>
  <si>
    <t xml:space="preserve">Profit after depreciation, interest, tax</t>
  </si>
  <si>
    <t xml:space="preserve">EBIT</t>
  </si>
  <si>
    <t xml:space="preserve">Interest on loan (average balance after drawdown)</t>
  </si>
  <si>
    <t xml:space="preserve">Pre-tax income</t>
  </si>
  <si>
    <t xml:space="preserve">Helper: cumulative pre-tax income</t>
  </si>
  <si>
    <t xml:space="preserve">Helper: cumulative taxable income (losses carried forward)</t>
  </si>
  <si>
    <t xml:space="preserve">Income tax</t>
  </si>
  <si>
    <t xml:space="preserve">Fixed assets &amp; capital spending</t>
  </si>
  <si>
    <t xml:space="preserve">Capital spending</t>
  </si>
  <si>
    <t xml:space="preserve">Fixed assets at cost</t>
  </si>
  <si>
    <t xml:space="preserve">Depreciation</t>
  </si>
  <si>
    <t xml:space="preserve">Accumulated depreciation</t>
  </si>
  <si>
    <t xml:space="preserve">Net fixed assets</t>
  </si>
  <si>
    <t xml:space="preserve">Debt</t>
  </si>
  <si>
    <t xml:space="preserve">Loan — opening balance</t>
  </si>
  <si>
    <t xml:space="preserve">Loan drawdown</t>
  </si>
  <si>
    <t xml:space="preserve">Loan repayment</t>
  </si>
  <si>
    <t xml:space="preserve">Loan — closing balance</t>
  </si>
  <si>
    <t xml:space="preserve">Accounts receivable</t>
  </si>
  <si>
    <t xml:space="preserve">Inventory</t>
  </si>
  <si>
    <t xml:space="preserve">Accounts payable</t>
  </si>
  <si>
    <t xml:space="preserve">(Increase) / decrease in receivables</t>
  </si>
  <si>
    <t xml:space="preserve">(Increase) / decrease in inventory</t>
  </si>
  <si>
    <t xml:space="preserve">Increase / (decrease) in payables</t>
  </si>
  <si>
    <t xml:space="preserve">Cash flow</t>
  </si>
  <si>
    <t xml:space="preserve">Operating cash flow</t>
  </si>
  <si>
    <t xml:space="preserve">Investing cash flow (capex)</t>
  </si>
  <si>
    <t xml:space="preserve">Equity raised</t>
  </si>
  <si>
    <t xml:space="preserve">Financing cash flow</t>
  </si>
  <si>
    <t xml:space="preserve">Net cash flow</t>
  </si>
  <si>
    <t xml:space="preserve">Opening cash</t>
  </si>
  <si>
    <t xml:space="preserve">Closing cash</t>
  </si>
  <si>
    <t xml:space="preserve">Helper: EBITDA positive (1/0)</t>
  </si>
  <si>
    <t xml:space="preserve">Balance sheet</t>
  </si>
  <si>
    <t xml:space="preserve">Paid-in capital</t>
  </si>
  <si>
    <t xml:space="preserve">Retained earnings</t>
  </si>
  <si>
    <t xml:space="preserve">Total assets</t>
  </si>
  <si>
    <t xml:space="preserve">Total liabilities</t>
  </si>
  <si>
    <t xml:space="preserve">Total equity</t>
  </si>
  <si>
    <t xml:space="preserve">Total liabilities &amp; equity</t>
  </si>
  <si>
    <t xml:space="preserve">Check: assets − liabilities − equity</t>
  </si>
  <si>
    <t xml:space="preserve">Annual profit &amp; loss</t>
  </si>
  <si>
    <t xml:space="preserve">Rolled up from the period detail (SUMIF on the year row; balances at year end).</t>
  </si>
  <si>
    <t xml:space="preserve">Gross margin</t>
  </si>
  <si>
    <t xml:space="preserve">Interest</t>
  </si>
  <si>
    <t xml:space="preserve">Net margin</t>
  </si>
  <si>
    <t xml:space="preserve">Annual cash flow statement</t>
  </si>
  <si>
    <t xml:space="preserve">Add back depreciation</t>
  </si>
  <si>
    <t xml:space="preserve">Net change in cash</t>
  </si>
  <si>
    <t xml:space="preserve">Balance sheet at year end</t>
  </si>
  <si>
    <t xml:space="preserve">Cash</t>
  </si>
  <si>
    <t xml:space="preserve">Loan</t>
  </si>
  <si>
    <t xml:space="preserve">Check: assets − liabilities − equity (must be 0)</t>
  </si>
  <si>
    <t xml:space="preserve">Headcount &amp; payroll</t>
  </si>
  <si>
    <t xml:space="preserve">Headcount (FTE)</t>
  </si>
  <si>
    <t xml:space="preserve">Cafe staff — FTE</t>
  </si>
  <si>
    <t xml:space="preserve">Total FTE</t>
  </si>
  <si>
    <t xml:space="preserve">Payroll cost (salary + taxes &amp; benefits)</t>
  </si>
  <si>
    <t xml:space="preserve">Cafe staff — payroll cost</t>
  </si>
  <si>
    <t xml:space="preserve">Total payroll</t>
  </si>
  <si>
    <t xml:space="preserve">Live formulas: they re-run every time an input changes.</t>
  </si>
  <si>
    <t xml:space="preserve">Check</t>
  </si>
  <si>
    <t xml:space="preserve">Result</t>
  </si>
  <si>
    <t xml:space="preserve">What it tests</t>
  </si>
  <si>
    <t xml:space="preserve">Annual revenue ties to period detail</t>
  </si>
  <si>
    <t xml:space="preserve">Sum of annual revenue equals the sum of every period</t>
  </si>
  <si>
    <t xml:space="preserve">Annual net income ties to period detail</t>
  </si>
  <si>
    <t xml:space="preserve">Sum of annual net income equals the sum of every period</t>
  </si>
  <si>
    <t xml:space="preserve">EBITDA reconciliation</t>
  </si>
  <si>
    <t xml:space="preserve">EBITDA = gross profit + operating expenses (costs are negative)</t>
  </si>
  <si>
    <t xml:space="preserve">Cash roll-forward</t>
  </si>
  <si>
    <t xml:space="preserve">Closing cash = all net cash flows since the start (opening cash is zero)</t>
  </si>
  <si>
    <t xml:space="preserve">Scenario selector valid</t>
  </si>
  <si>
    <t xml:space="preserve">Dashboard!B4 is 1, 2 or 3</t>
  </si>
  <si>
    <t xml:space="preserve">Scenario ordering of drivers</t>
  </si>
  <si>
    <t xml:space="preserve">Low / Base / High ordered the right way for every growth and cost driver</t>
  </si>
  <si>
    <t xml:space="preserve">Gross margin within 0–100%</t>
  </si>
  <si>
    <t xml:space="preserve">Gross margin never negative or above 100%</t>
  </si>
  <si>
    <t xml:space="preserve">Loan balance never negative</t>
  </si>
  <si>
    <t xml:space="preserve">Repayments never exceed the loan</t>
  </si>
  <si>
    <t xml:space="preserve">No error values</t>
  </si>
  <si>
    <t xml:space="preserve">No error values (divide-by-zero, broken references) on any calculation sheet</t>
  </si>
  <si>
    <t xml:space="preserve">Balance sheet balances every period</t>
  </si>
  <si>
    <t xml:space="preserve">Assets = liabilities + equity in every period</t>
  </si>
  <si>
    <t xml:space="preserve">Funding sufficient (cash ≥ 0)</t>
  </si>
  <si>
    <t xml:space="preserve">Business warning, not an error: cash dips below zero in this scenario</t>
  </si>
  <si>
    <t xml:space="preserve">Overall verdict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</si>
</sst>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0.0%;\(0.0%\);\-"/>
    <numFmt numFmtId="167" formatCode="#,##0.0;\(#,##0.0\);\-"/>
    <numFmt numFmtId="168" formatCode="0"/>
    <numFmt numFmtId="169" formatCode="@"/>
    <numFmt numFmtId="170" formatCode="#,##0;\(#,##0\);\-"/>
    <numFmt numFmtId="171" formatCode="\$#,##0.00;&quot;($&quot;#,##0.00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2F5597"/>
        <bgColor rgb="FF1F386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B7280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14"/>
  </cols>
  <sheetData>
    <row r="1" customFormat="false" ht="24" hidden="false" customHeight="tru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 t="n">
        <v>2</v>
      </c>
      <c r="C4" s="6" t="str">
        <f aca="false">CHOOSE(B4,"Low","Base","High")</f>
        <v>Base</v>
      </c>
    </row>
    <row r="6" customFormat="false" ht="15" hidden="false" customHeight="false" outlineLevel="0" collapsed="false">
      <c r="A6" s="7" t="s">
        <v>3</v>
      </c>
      <c r="B6" s="8"/>
      <c r="C6" s="8"/>
      <c r="D6" s="8"/>
      <c r="E6" s="8"/>
      <c r="F6" s="8"/>
    </row>
    <row r="7" customFormat="false" ht="15" hidden="false" customHeight="false" outlineLevel="0" collapsed="false"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</row>
    <row r="8" customFormat="false" ht="15" hidden="false" customHeight="false" outlineLevel="0" collapsed="false">
      <c r="A8" s="4" t="s">
        <v>9</v>
      </c>
      <c r="B8" s="10" t="n">
        <f aca="false">'P&amp;L'!B5</f>
        <v>319800</v>
      </c>
      <c r="C8" s="10" t="n">
        <f aca="false">'P&amp;L'!C5</f>
        <v>408769.92</v>
      </c>
      <c r="D8" s="10" t="n">
        <f aca="false">'P&amp;L'!D5</f>
        <v>446294.998656</v>
      </c>
      <c r="E8" s="10" t="n">
        <f aca="false">'P&amp;L'!E5</f>
        <v>487264.879532621</v>
      </c>
      <c r="F8" s="10" t="n">
        <f aca="false">'P&amp;L'!F5</f>
        <v>531995.795473716</v>
      </c>
    </row>
    <row r="9" customFormat="false" ht="15" hidden="false" customHeight="false" outlineLevel="0" collapsed="false">
      <c r="A9" s="11" t="s">
        <v>10</v>
      </c>
      <c r="B9" s="10" t="n">
        <f aca="false">'P&amp;L'!B7</f>
        <v>214266</v>
      </c>
      <c r="C9" s="10" t="n">
        <f aca="false">'P&amp;L'!C7</f>
        <v>273875.8464</v>
      </c>
      <c r="D9" s="10" t="n">
        <f aca="false">'P&amp;L'!D7</f>
        <v>299017.64909952</v>
      </c>
      <c r="E9" s="10" t="n">
        <f aca="false">'P&amp;L'!E7</f>
        <v>326467.469286856</v>
      </c>
      <c r="F9" s="10" t="n">
        <f aca="false">'P&amp;L'!F7</f>
        <v>356437.182967389</v>
      </c>
    </row>
    <row r="10" customFormat="false" ht="15" hidden="false" customHeight="false" outlineLevel="0" collapsed="false">
      <c r="A10" s="4" t="s">
        <v>11</v>
      </c>
      <c r="B10" s="10" t="n">
        <f aca="false">'P&amp;L'!B14</f>
        <v>1231.99999999997</v>
      </c>
      <c r="C10" s="10" t="n">
        <f aca="false">'P&amp;L'!C14</f>
        <v>54409.5488</v>
      </c>
      <c r="D10" s="10" t="n">
        <f aca="false">'P&amp;L'!D14</f>
        <v>74549.5031398401</v>
      </c>
      <c r="E10" s="10" t="n">
        <f aca="false">'P&amp;L'!E14</f>
        <v>96777.8480208774</v>
      </c>
      <c r="F10" s="10" t="n">
        <f aca="false">'P&amp;L'!F14</f>
        <v>121293.483976778</v>
      </c>
    </row>
    <row r="11" customFormat="false" ht="15" hidden="false" customHeight="false" outlineLevel="0" collapsed="false">
      <c r="A11" s="11" t="s">
        <v>12</v>
      </c>
      <c r="B11" s="12" t="n">
        <f aca="false">'P&amp;L'!B15</f>
        <v>0.00385240775484667</v>
      </c>
      <c r="C11" s="12" t="n">
        <f aca="false">'P&amp;L'!C15</f>
        <v>0.133105559234887</v>
      </c>
      <c r="D11" s="12" t="n">
        <f aca="false">'P&amp;L'!D15</f>
        <v>0.167040866163284</v>
      </c>
      <c r="E11" s="12" t="n">
        <f aca="false">'P&amp;L'!E15</f>
        <v>0.19861445403926</v>
      </c>
      <c r="F11" s="12" t="n">
        <f aca="false">'P&amp;L'!F15</f>
        <v>0.227997072549741</v>
      </c>
    </row>
    <row r="12" customFormat="false" ht="15" hidden="false" customHeight="false" outlineLevel="0" collapsed="false">
      <c r="A12" s="11" t="s">
        <v>13</v>
      </c>
      <c r="B12" s="10" t="n">
        <f aca="false">'P&amp;L'!B21</f>
        <v>-27487.3650793651</v>
      </c>
      <c r="C12" s="10" t="n">
        <f aca="false">'P&amp;L'!C21</f>
        <v>26965.7392761905</v>
      </c>
      <c r="D12" s="10" t="n">
        <f aca="false">'P&amp;L'!D21</f>
        <v>38334.2393753308</v>
      </c>
      <c r="E12" s="10" t="n">
        <f aca="false">'P&amp;L'!E21</f>
        <v>56796.2904126836</v>
      </c>
      <c r="F12" s="10" t="n">
        <f aca="false">'P&amp;L'!F21</f>
        <v>77174.842817845</v>
      </c>
    </row>
    <row r="13" customFormat="false" ht="15" hidden="false" customHeight="false" outlineLevel="0" collapsed="false">
      <c r="A13" s="11" t="s">
        <v>14</v>
      </c>
      <c r="B13" s="10" t="n">
        <f aca="false">'Balance Sheet'!B5</f>
        <v>41025.5111111111</v>
      </c>
      <c r="C13" s="10" t="n">
        <f aca="false">'Balance Sheet'!C5</f>
        <v>74877.9895644444</v>
      </c>
      <c r="D13" s="10" t="n">
        <f aca="false">'Balance Sheet'!D5</f>
        <v>120101.685059094</v>
      </c>
      <c r="E13" s="10" t="n">
        <f aca="false">'Balance Sheet'!E5</f>
        <v>183790.397948564</v>
      </c>
      <c r="F13" s="10" t="n">
        <f aca="false">'Balance Sheet'!F5</f>
        <v>267860.901912279</v>
      </c>
    </row>
    <row r="14" customFormat="false" ht="15" hidden="false" customHeight="false" outlineLevel="0" collapsed="false">
      <c r="A14" s="11" t="s">
        <v>15</v>
      </c>
      <c r="B14" s="10" t="n">
        <f aca="false">'Balance Sheet'!B11</f>
        <v>65333.3333333334</v>
      </c>
      <c r="C14" s="10" t="n">
        <f aca="false">'Balance Sheet'!C11</f>
        <v>49333.3333333334</v>
      </c>
      <c r="D14" s="10" t="n">
        <f aca="false">'Balance Sheet'!D11</f>
        <v>33333.3333333333</v>
      </c>
      <c r="E14" s="10" t="n">
        <f aca="false">'Balance Sheet'!E11</f>
        <v>17333.3333333333</v>
      </c>
      <c r="F14" s="10" t="n">
        <f aca="false">'Balance Sheet'!F11</f>
        <v>1333.33333333333</v>
      </c>
    </row>
    <row r="15" customFormat="false" ht="15" hidden="false" customHeight="false" outlineLevel="0" collapsed="false">
      <c r="A15" s="11" t="s">
        <v>16</v>
      </c>
      <c r="B15" s="13" t="n">
        <f aca="false">INDEX(Headcount!$C$9:$BJ$9,12)</f>
        <v>3.5</v>
      </c>
      <c r="C15" s="13" t="n">
        <f aca="false">INDEX(Headcount!$C$9:$BJ$9,24)</f>
        <v>3.5</v>
      </c>
      <c r="D15" s="13" t="n">
        <f aca="false">INDEX(Headcount!$C$9:$BJ$9,36)</f>
        <v>3.5</v>
      </c>
      <c r="E15" s="13" t="n">
        <f aca="false">INDEX(Headcount!$C$9:$BJ$9,48)</f>
        <v>3.5</v>
      </c>
      <c r="F15" s="13" t="n">
        <f aca="false">INDEX(Headcount!$C$9:$BJ$9,60)</f>
        <v>3.5</v>
      </c>
    </row>
    <row r="17" customFormat="false" ht="15" hidden="false" customHeight="false" outlineLevel="0" collapsed="false">
      <c r="A17" s="7" t="s">
        <v>17</v>
      </c>
      <c r="B17" s="8"/>
      <c r="C17" s="8"/>
      <c r="D17" s="8"/>
      <c r="E17" s="8"/>
      <c r="F17" s="8"/>
    </row>
    <row r="18" customFormat="false" ht="15" hidden="false" customHeight="false" outlineLevel="0" collapsed="false">
      <c r="A18" s="11" t="s">
        <v>18</v>
      </c>
      <c r="B18" s="14" t="n">
        <f aca="false">IFERROR(MATCH(1,Monthly!$C$62:$BJ$62,0),"Not within horizon")</f>
        <v>6</v>
      </c>
    </row>
    <row r="19" customFormat="false" ht="15" hidden="false" customHeight="false" outlineLevel="0" collapsed="false">
      <c r="A19" s="11" t="s">
        <v>19</v>
      </c>
      <c r="B19" s="15" t="n">
        <f aca="false">MIN(Monthly!$C$61:$BJ$61)</f>
        <v>33683.9777777778</v>
      </c>
    </row>
    <row r="20" customFormat="false" ht="15" hidden="false" customHeight="false" outlineLevel="0" collapsed="false">
      <c r="A20" s="11" t="s">
        <v>20</v>
      </c>
      <c r="B20" s="14" t="n">
        <f aca="false">MATCH(B19,Monthly!$C$61:$BJ$61,0)</f>
        <v>6</v>
      </c>
    </row>
    <row r="21" customFormat="false" ht="15" hidden="false" customHeight="false" outlineLevel="0" collapsed="false">
      <c r="A21" s="11" t="s">
        <v>21</v>
      </c>
      <c r="B21" s="16" t="str">
        <f aca="false">Checks!B16</f>
        <v>PASS</v>
      </c>
    </row>
  </sheetData>
  <dataValidations count="1">
    <dataValidation allowBlank="false" error="Enter 1, 2 or 3" errorStyle="stop" errorTitle="Scenario" operator="between" showDropDown="false" showErrorMessage="true" showInputMessage="false" sqref="B4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2"/>
    <col collapsed="false" customWidth="true" hidden="false" outlineLevel="0" max="7" min="7" style="0" width="30"/>
  </cols>
  <sheetData>
    <row r="1" customFormat="false" ht="24" hidden="false" customHeight="true" outlineLevel="0" collapsed="false">
      <c r="A1" s="1" t="s">
        <v>22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23</v>
      </c>
    </row>
    <row r="5" customFormat="false" ht="15" hidden="false" customHeight="false" outlineLevel="0" collapsed="false">
      <c r="A5" s="17" t="s">
        <v>24</v>
      </c>
      <c r="B5" s="9" t="s">
        <v>25</v>
      </c>
      <c r="C5" s="9" t="s">
        <v>26</v>
      </c>
      <c r="D5" s="9" t="s">
        <v>27</v>
      </c>
      <c r="E5" s="9" t="s">
        <v>28</v>
      </c>
      <c r="F5" s="17" t="s">
        <v>29</v>
      </c>
      <c r="G5" s="17" t="s">
        <v>30</v>
      </c>
    </row>
    <row r="6" customFormat="false" ht="15" hidden="false" customHeight="false" outlineLevel="0" collapsed="false">
      <c r="A6" s="7" t="s">
        <v>31</v>
      </c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11" t="s">
        <v>32</v>
      </c>
      <c r="B7" s="18" t="n">
        <v>120</v>
      </c>
      <c r="C7" s="18" t="n">
        <v>160</v>
      </c>
      <c r="D7" s="18" t="n">
        <v>210</v>
      </c>
      <c r="E7" s="19" t="n">
        <f aca="false">CHOOSE(Dashboard!$B$4,B7,C7,D7)</f>
        <v>160</v>
      </c>
      <c r="F7" s="20" t="s">
        <v>33</v>
      </c>
      <c r="G7" s="21" t="s">
        <v>34</v>
      </c>
    </row>
    <row r="8" customFormat="false" ht="15" hidden="false" customHeight="false" outlineLevel="0" collapsed="false">
      <c r="A8" s="11" t="s">
        <v>35</v>
      </c>
      <c r="B8" s="18" t="n">
        <v>9</v>
      </c>
      <c r="C8" s="18" t="n">
        <v>6</v>
      </c>
      <c r="D8" s="18" t="n">
        <v>4</v>
      </c>
      <c r="E8" s="19" t="n">
        <f aca="false">CHOOSE(Dashboard!$B$4,B8,C8,D8)</f>
        <v>6</v>
      </c>
      <c r="F8" s="20" t="s">
        <v>36</v>
      </c>
      <c r="G8" s="21" t="s">
        <v>37</v>
      </c>
    </row>
    <row r="9" customFormat="false" ht="15" hidden="false" customHeight="false" outlineLevel="0" collapsed="false">
      <c r="A9" s="11" t="s">
        <v>38</v>
      </c>
      <c r="B9" s="22" t="n">
        <v>0.4</v>
      </c>
      <c r="C9" s="22" t="n">
        <v>0.5</v>
      </c>
      <c r="D9" s="22" t="n">
        <v>0.6</v>
      </c>
      <c r="E9" s="23" t="n">
        <f aca="false">CHOOSE(Dashboard!$B$4,B9,C9,D9)</f>
        <v>0.5</v>
      </c>
      <c r="F9" s="20" t="s">
        <v>39</v>
      </c>
      <c r="G9" s="21" t="s">
        <v>34</v>
      </c>
    </row>
    <row r="10" customFormat="false" ht="15" hidden="false" customHeight="false" outlineLevel="0" collapsed="false">
      <c r="A10" s="11" t="s">
        <v>40</v>
      </c>
      <c r="B10" s="22" t="n">
        <v>0.03</v>
      </c>
      <c r="C10" s="22" t="n">
        <v>0.06</v>
      </c>
      <c r="D10" s="22" t="n">
        <v>0.09</v>
      </c>
      <c r="E10" s="23" t="n">
        <f aca="false">CHOOSE(Dashboard!$B$4,B10,C10,D10)</f>
        <v>0.06</v>
      </c>
      <c r="F10" s="20" t="s">
        <v>39</v>
      </c>
      <c r="G10" s="21" t="s">
        <v>34</v>
      </c>
    </row>
    <row r="11" customFormat="false" ht="15" hidden="false" customHeight="false" outlineLevel="0" collapsed="false">
      <c r="A11" s="11" t="s">
        <v>41</v>
      </c>
      <c r="B11" s="24" t="n">
        <v>5.5</v>
      </c>
      <c r="C11" s="24" t="n">
        <v>6.5</v>
      </c>
      <c r="D11" s="24" t="n">
        <v>7.5</v>
      </c>
      <c r="E11" s="25" t="n">
        <f aca="false">CHOOSE(Dashboard!$B$4,B11,C11,D11)</f>
        <v>6.5</v>
      </c>
      <c r="F11" s="20" t="s">
        <v>42</v>
      </c>
      <c r="G11" s="21" t="s">
        <v>34</v>
      </c>
    </row>
    <row r="12" customFormat="false" ht="15" hidden="false" customHeight="false" outlineLevel="0" collapsed="false">
      <c r="A12" s="11" t="s">
        <v>43</v>
      </c>
      <c r="B12" s="22" t="n">
        <v>0.02</v>
      </c>
      <c r="C12" s="22" t="n">
        <v>0.03</v>
      </c>
      <c r="D12" s="22" t="n">
        <v>0.04</v>
      </c>
      <c r="E12" s="23" t="n">
        <f aca="false">CHOOSE(Dashboard!$B$4,B12,C12,D12)</f>
        <v>0.03</v>
      </c>
      <c r="F12" s="20" t="s">
        <v>39</v>
      </c>
      <c r="G12" s="21" t="s">
        <v>34</v>
      </c>
    </row>
    <row r="13" customFormat="false" ht="15" hidden="false" customHeight="false" outlineLevel="0" collapsed="false">
      <c r="A13" s="11" t="s">
        <v>44</v>
      </c>
      <c r="B13" s="18" t="n">
        <v>30</v>
      </c>
      <c r="C13" s="18" t="n">
        <v>30</v>
      </c>
      <c r="D13" s="18" t="n">
        <v>30</v>
      </c>
      <c r="E13" s="19" t="n">
        <f aca="false">CHOOSE(Dashboard!$B$4,B13,C13,D13)</f>
        <v>30</v>
      </c>
      <c r="F13" s="20" t="s">
        <v>45</v>
      </c>
      <c r="G13" s="21"/>
    </row>
    <row r="14" customFormat="false" ht="15" hidden="false" customHeight="false" outlineLevel="0" collapsed="false">
      <c r="A14" s="11" t="s">
        <v>46</v>
      </c>
      <c r="B14" s="22" t="n">
        <v>0.36</v>
      </c>
      <c r="C14" s="22" t="n">
        <v>0.33</v>
      </c>
      <c r="D14" s="22" t="n">
        <v>0.3</v>
      </c>
      <c r="E14" s="23" t="n">
        <f aca="false">CHOOSE(Dashboard!$B$4,B14,C14,D14)</f>
        <v>0.33</v>
      </c>
      <c r="F14" s="20" t="s">
        <v>39</v>
      </c>
      <c r="G14" s="21" t="s">
        <v>37</v>
      </c>
    </row>
    <row r="15" customFormat="false" ht="15" hidden="false" customHeight="false" outlineLevel="0" collapsed="false">
      <c r="A15" s="11" t="s">
        <v>47</v>
      </c>
      <c r="B15" s="26" t="n">
        <v>4500</v>
      </c>
      <c r="C15" s="26" t="n">
        <v>4500</v>
      </c>
      <c r="D15" s="26" t="n">
        <v>4500</v>
      </c>
      <c r="E15" s="15" t="n">
        <f aca="false">CHOOSE(Dashboard!$B$4,B15,C15,D15)</f>
        <v>4500</v>
      </c>
      <c r="F15" s="20" t="s">
        <v>42</v>
      </c>
      <c r="G15" s="21"/>
    </row>
    <row r="16" customFormat="false" ht="15" hidden="false" customHeight="false" outlineLevel="0" collapsed="false">
      <c r="A16" s="11" t="s">
        <v>48</v>
      </c>
      <c r="B16" s="22" t="n">
        <v>0.04</v>
      </c>
      <c r="C16" s="22" t="n">
        <v>0.03</v>
      </c>
      <c r="D16" s="22" t="n">
        <v>0.03</v>
      </c>
      <c r="E16" s="23" t="n">
        <f aca="false">CHOOSE(Dashboard!$B$4,B16,C16,D16)</f>
        <v>0.03</v>
      </c>
      <c r="F16" s="20" t="s">
        <v>39</v>
      </c>
      <c r="G16" s="21" t="s">
        <v>37</v>
      </c>
    </row>
    <row r="17" customFormat="false" ht="15" hidden="false" customHeight="false" outlineLevel="0" collapsed="false">
      <c r="A17" s="11" t="s">
        <v>49</v>
      </c>
      <c r="B17" s="26" t="n">
        <v>2200</v>
      </c>
      <c r="C17" s="26" t="n">
        <v>2000</v>
      </c>
      <c r="D17" s="26" t="n">
        <v>2000</v>
      </c>
      <c r="E17" s="15" t="n">
        <f aca="false">CHOOSE(Dashboard!$B$4,B17,C17,D17)</f>
        <v>2000</v>
      </c>
      <c r="F17" s="20" t="s">
        <v>42</v>
      </c>
      <c r="G17" s="21" t="s">
        <v>37</v>
      </c>
    </row>
    <row r="18" customFormat="false" ht="15" hidden="false" customHeight="false" outlineLevel="0" collapsed="false">
      <c r="A18" s="11" t="s">
        <v>50</v>
      </c>
      <c r="B18" s="26" t="n">
        <v>180000</v>
      </c>
      <c r="C18" s="26" t="n">
        <v>160000</v>
      </c>
      <c r="D18" s="26" t="n">
        <v>150000</v>
      </c>
      <c r="E18" s="15" t="n">
        <f aca="false">CHOOSE(Dashboard!$B$4,B18,C18,D18)</f>
        <v>160000</v>
      </c>
      <c r="F18" s="20" t="s">
        <v>42</v>
      </c>
      <c r="G18" s="21" t="s">
        <v>37</v>
      </c>
    </row>
    <row r="20" customFormat="false" ht="15" hidden="false" customHeight="false" outlineLevel="0" collapsed="false">
      <c r="A20" s="7" t="s">
        <v>51</v>
      </c>
      <c r="B20" s="8"/>
      <c r="C20" s="8"/>
      <c r="D20" s="8"/>
      <c r="E20" s="8"/>
      <c r="F20" s="8"/>
      <c r="G20" s="8"/>
    </row>
    <row r="21" customFormat="false" ht="15" hidden="false" customHeight="false" outlineLevel="0" collapsed="false">
      <c r="A21" s="11" t="s">
        <v>52</v>
      </c>
      <c r="B21" s="27" t="n">
        <v>3</v>
      </c>
      <c r="C21" s="27" t="n">
        <v>3.5</v>
      </c>
      <c r="D21" s="27" t="n">
        <v>4</v>
      </c>
      <c r="E21" s="28" t="n">
        <f aca="false">CHOOSE(Dashboard!$B$4,B21,C21,D21)</f>
        <v>3.5</v>
      </c>
      <c r="F21" s="20" t="s">
        <v>53</v>
      </c>
      <c r="G21" s="21" t="s">
        <v>34</v>
      </c>
    </row>
    <row r="22" customFormat="false" ht="15" hidden="false" customHeight="false" outlineLevel="0" collapsed="false">
      <c r="A22" s="11" t="s">
        <v>54</v>
      </c>
      <c r="B22" s="26" t="n">
        <v>30000</v>
      </c>
      <c r="C22" s="26" t="n">
        <v>32000</v>
      </c>
      <c r="D22" s="26" t="n">
        <v>34000</v>
      </c>
      <c r="E22" s="15" t="n">
        <f aca="false">CHOOSE(Dashboard!$B$4,B22,C22,D22)</f>
        <v>32000</v>
      </c>
      <c r="F22" s="20" t="s">
        <v>42</v>
      </c>
      <c r="G22" s="21"/>
    </row>
    <row r="23" customFormat="false" ht="15" hidden="false" customHeight="false" outlineLevel="0" collapsed="false">
      <c r="A23" s="11" t="s">
        <v>55</v>
      </c>
      <c r="B23" s="22" t="n">
        <v>0</v>
      </c>
      <c r="C23" s="22" t="n">
        <v>0</v>
      </c>
      <c r="D23" s="22" t="n">
        <v>0</v>
      </c>
      <c r="E23" s="23" t="n">
        <f aca="false">CHOOSE(Dashboard!$B$4,B23,C23,D23)</f>
        <v>0</v>
      </c>
      <c r="F23" s="20" t="s">
        <v>39</v>
      </c>
      <c r="G23" s="21" t="s">
        <v>34</v>
      </c>
    </row>
    <row r="24" customFormat="false" ht="15" hidden="false" customHeight="false" outlineLevel="0" collapsed="false">
      <c r="A24" s="11" t="s">
        <v>56</v>
      </c>
      <c r="B24" s="18" t="n">
        <v>1</v>
      </c>
      <c r="C24" s="18" t="n">
        <v>1</v>
      </c>
      <c r="D24" s="18" t="n">
        <v>1</v>
      </c>
      <c r="E24" s="19" t="n">
        <f aca="false">CHOOSE(Dashboard!$B$4,B24,C24,D24)</f>
        <v>1</v>
      </c>
      <c r="F24" s="20" t="s">
        <v>57</v>
      </c>
      <c r="G24" s="21"/>
    </row>
    <row r="25" customFormat="false" ht="15" hidden="false" customHeight="false" outlineLevel="0" collapsed="false">
      <c r="A25" s="11" t="s">
        <v>58</v>
      </c>
      <c r="B25" s="22" t="n">
        <v>0.12</v>
      </c>
      <c r="C25" s="22" t="n">
        <v>0.12</v>
      </c>
      <c r="D25" s="22" t="n">
        <v>0.12</v>
      </c>
      <c r="E25" s="23" t="n">
        <f aca="false">CHOOSE(Dashboard!$B$4,B25,C25,D25)</f>
        <v>0.12</v>
      </c>
      <c r="F25" s="20" t="s">
        <v>39</v>
      </c>
      <c r="G25" s="21"/>
    </row>
    <row r="26" customFormat="false" ht="15" hidden="false" customHeight="false" outlineLevel="0" collapsed="false">
      <c r="A26" s="11" t="s">
        <v>59</v>
      </c>
      <c r="B26" s="22" t="n">
        <v>0.03</v>
      </c>
      <c r="C26" s="22" t="n">
        <v>0.03</v>
      </c>
      <c r="D26" s="22" t="n">
        <v>0.03</v>
      </c>
      <c r="E26" s="23" t="n">
        <f aca="false">CHOOSE(Dashboard!$B$4,B26,C26,D26)</f>
        <v>0.03</v>
      </c>
      <c r="F26" s="20" t="s">
        <v>39</v>
      </c>
      <c r="G26" s="21"/>
    </row>
    <row r="28" customFormat="false" ht="15" hidden="false" customHeight="false" outlineLevel="0" collapsed="false">
      <c r="A28" s="7" t="s">
        <v>60</v>
      </c>
      <c r="B28" s="8"/>
      <c r="C28" s="8"/>
      <c r="D28" s="8"/>
      <c r="E28" s="8"/>
      <c r="F28" s="8"/>
      <c r="G28" s="8"/>
    </row>
    <row r="29" customFormat="false" ht="15" hidden="false" customHeight="false" outlineLevel="0" collapsed="false">
      <c r="A29" s="11" t="s">
        <v>61</v>
      </c>
      <c r="B29" s="26" t="n">
        <v>140000</v>
      </c>
      <c r="C29" s="26" t="n">
        <v>140000</v>
      </c>
      <c r="D29" s="26" t="n">
        <v>140000</v>
      </c>
      <c r="E29" s="15" t="n">
        <f aca="false">CHOOSE(Dashboard!$B$4,B29,C29,D29)</f>
        <v>140000</v>
      </c>
      <c r="F29" s="20" t="s">
        <v>42</v>
      </c>
      <c r="G29" s="21"/>
    </row>
    <row r="30" customFormat="false" ht="15" hidden="false" customHeight="false" outlineLevel="0" collapsed="false">
      <c r="A30" s="11" t="s">
        <v>62</v>
      </c>
      <c r="B30" s="26" t="n">
        <v>80000</v>
      </c>
      <c r="C30" s="26" t="n">
        <v>80000</v>
      </c>
      <c r="D30" s="26" t="n">
        <v>80000</v>
      </c>
      <c r="E30" s="15" t="n">
        <f aca="false">CHOOSE(Dashboard!$B$4,B30,C30,D30)</f>
        <v>80000</v>
      </c>
      <c r="F30" s="20" t="s">
        <v>42</v>
      </c>
      <c r="G30" s="21"/>
    </row>
    <row r="31" customFormat="false" ht="15" hidden="false" customHeight="false" outlineLevel="0" collapsed="false">
      <c r="A31" s="11" t="s">
        <v>63</v>
      </c>
      <c r="B31" s="22" t="n">
        <v>0.08</v>
      </c>
      <c r="C31" s="22" t="n">
        <v>0.08</v>
      </c>
      <c r="D31" s="22" t="n">
        <v>0.08</v>
      </c>
      <c r="E31" s="23" t="n">
        <f aca="false">CHOOSE(Dashboard!$B$4,B31,C31,D31)</f>
        <v>0.08</v>
      </c>
      <c r="F31" s="20" t="s">
        <v>39</v>
      </c>
      <c r="G31" s="21"/>
    </row>
    <row r="32" customFormat="false" ht="15" hidden="false" customHeight="false" outlineLevel="0" collapsed="false">
      <c r="A32" s="11" t="s">
        <v>64</v>
      </c>
      <c r="B32" s="18" t="n">
        <v>5</v>
      </c>
      <c r="C32" s="18" t="n">
        <v>5</v>
      </c>
      <c r="D32" s="18" t="n">
        <v>5</v>
      </c>
      <c r="E32" s="19" t="n">
        <f aca="false">CHOOSE(Dashboard!$B$4,B32,C32,D32)</f>
        <v>5</v>
      </c>
      <c r="F32" s="20" t="s">
        <v>65</v>
      </c>
      <c r="G32" s="21"/>
    </row>
    <row r="34" customFormat="false" ht="15" hidden="false" customHeight="false" outlineLevel="0" collapsed="false">
      <c r="A34" s="7" t="s">
        <v>66</v>
      </c>
      <c r="B34" s="8"/>
      <c r="C34" s="8"/>
      <c r="D34" s="8"/>
      <c r="E34" s="8"/>
      <c r="F34" s="8"/>
      <c r="G34" s="8"/>
    </row>
    <row r="35" customFormat="false" ht="15" hidden="false" customHeight="false" outlineLevel="0" collapsed="false">
      <c r="A35" s="11" t="s">
        <v>67</v>
      </c>
      <c r="B35" s="18" t="n">
        <v>2</v>
      </c>
      <c r="C35" s="18" t="n">
        <v>2</v>
      </c>
      <c r="D35" s="18" t="n">
        <v>2</v>
      </c>
      <c r="E35" s="19" t="n">
        <f aca="false">CHOOSE(Dashboard!$B$4,B35,C35,D35)</f>
        <v>2</v>
      </c>
      <c r="F35" s="20" t="s">
        <v>45</v>
      </c>
      <c r="G35" s="21"/>
    </row>
    <row r="36" customFormat="false" ht="15" hidden="false" customHeight="false" outlineLevel="0" collapsed="false">
      <c r="A36" s="11" t="s">
        <v>68</v>
      </c>
      <c r="B36" s="18" t="n">
        <v>7</v>
      </c>
      <c r="C36" s="18" t="n">
        <v>7</v>
      </c>
      <c r="D36" s="18" t="n">
        <v>7</v>
      </c>
      <c r="E36" s="19" t="n">
        <f aca="false">CHOOSE(Dashboard!$B$4,B36,C36,D36)</f>
        <v>7</v>
      </c>
      <c r="F36" s="20" t="s">
        <v>45</v>
      </c>
      <c r="G36" s="21"/>
    </row>
    <row r="37" customFormat="false" ht="15" hidden="false" customHeight="false" outlineLevel="0" collapsed="false">
      <c r="A37" s="11" t="s">
        <v>69</v>
      </c>
      <c r="B37" s="18" t="n">
        <v>14</v>
      </c>
      <c r="C37" s="18" t="n">
        <v>14</v>
      </c>
      <c r="D37" s="18" t="n">
        <v>14</v>
      </c>
      <c r="E37" s="19" t="n">
        <f aca="false">CHOOSE(Dashboard!$B$4,B37,C37,D37)</f>
        <v>14</v>
      </c>
      <c r="F37" s="20" t="s">
        <v>45</v>
      </c>
      <c r="G37" s="21"/>
    </row>
    <row r="39" customFormat="false" ht="15" hidden="false" customHeight="false" outlineLevel="0" collapsed="false">
      <c r="A39" s="7" t="s">
        <v>70</v>
      </c>
      <c r="B39" s="8"/>
      <c r="C39" s="8"/>
      <c r="D39" s="8"/>
      <c r="E39" s="8"/>
      <c r="F39" s="8"/>
      <c r="G39" s="8"/>
    </row>
    <row r="40" customFormat="false" ht="15" hidden="false" customHeight="false" outlineLevel="0" collapsed="false">
      <c r="A40" s="11" t="s">
        <v>71</v>
      </c>
      <c r="B40" s="18" t="n">
        <v>7</v>
      </c>
      <c r="C40" s="18" t="n">
        <v>7</v>
      </c>
      <c r="D40" s="18" t="n">
        <v>7</v>
      </c>
      <c r="E40" s="19" t="n">
        <f aca="false">CHOOSE(Dashboard!$B$4,B40,C40,D40)</f>
        <v>7</v>
      </c>
      <c r="F40" s="20" t="s">
        <v>65</v>
      </c>
      <c r="G40" s="21"/>
    </row>
    <row r="41" customFormat="false" ht="15" hidden="false" customHeight="false" outlineLevel="0" collapsed="false">
      <c r="A41" s="11" t="s">
        <v>72</v>
      </c>
      <c r="B41" s="22" t="n">
        <v>0.21</v>
      </c>
      <c r="C41" s="22" t="n">
        <v>0.21</v>
      </c>
      <c r="D41" s="22" t="n">
        <v>0.21</v>
      </c>
      <c r="E41" s="23" t="n">
        <f aca="false">CHOOSE(Dashboard!$B$4,B41,C41,D41)</f>
        <v>0.21</v>
      </c>
      <c r="F41" s="20" t="s">
        <v>39</v>
      </c>
      <c r="G41" s="21"/>
    </row>
    <row r="43" customFormat="false" ht="15" hidden="false" customHeight="false" outlineLevel="0" collapsed="false">
      <c r="A43" s="3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J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62" min="3" style="0" width="11"/>
  </cols>
  <sheetData>
    <row r="1" customFormat="false" ht="24" hidden="false" customHeight="true" outlineLevel="0" collapsed="false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75</v>
      </c>
    </row>
    <row r="3" customFormat="false" ht="15" hidden="false" customHeight="false" outlineLevel="0" collapsed="false">
      <c r="A3" s="4" t="s">
        <v>76</v>
      </c>
      <c r="C3" s="9" t="s">
        <v>77</v>
      </c>
      <c r="D3" s="9" t="s">
        <v>78</v>
      </c>
      <c r="E3" s="9" t="s">
        <v>79</v>
      </c>
      <c r="F3" s="9" t="s">
        <v>80</v>
      </c>
      <c r="G3" s="9" t="s">
        <v>81</v>
      </c>
      <c r="H3" s="9" t="s">
        <v>82</v>
      </c>
      <c r="I3" s="9" t="s">
        <v>83</v>
      </c>
      <c r="J3" s="9" t="s">
        <v>84</v>
      </c>
      <c r="K3" s="9" t="s">
        <v>85</v>
      </c>
      <c r="L3" s="9" t="s">
        <v>86</v>
      </c>
      <c r="M3" s="9" t="s">
        <v>87</v>
      </c>
      <c r="N3" s="9" t="s">
        <v>88</v>
      </c>
      <c r="O3" s="9" t="s">
        <v>89</v>
      </c>
      <c r="P3" s="9" t="s">
        <v>90</v>
      </c>
      <c r="Q3" s="9" t="s">
        <v>91</v>
      </c>
      <c r="R3" s="9" t="s">
        <v>92</v>
      </c>
      <c r="S3" s="9" t="s">
        <v>93</v>
      </c>
      <c r="T3" s="9" t="s">
        <v>94</v>
      </c>
      <c r="U3" s="9" t="s">
        <v>95</v>
      </c>
      <c r="V3" s="9" t="s">
        <v>96</v>
      </c>
      <c r="W3" s="9" t="s">
        <v>97</v>
      </c>
      <c r="X3" s="9" t="s">
        <v>98</v>
      </c>
      <c r="Y3" s="9" t="s">
        <v>99</v>
      </c>
      <c r="Z3" s="9" t="s">
        <v>100</v>
      </c>
      <c r="AA3" s="9" t="s">
        <v>101</v>
      </c>
      <c r="AB3" s="9" t="s">
        <v>102</v>
      </c>
      <c r="AC3" s="9" t="s">
        <v>103</v>
      </c>
      <c r="AD3" s="9" t="s">
        <v>104</v>
      </c>
      <c r="AE3" s="9" t="s">
        <v>105</v>
      </c>
      <c r="AF3" s="9" t="s">
        <v>106</v>
      </c>
      <c r="AG3" s="9" t="s">
        <v>107</v>
      </c>
      <c r="AH3" s="9" t="s">
        <v>108</v>
      </c>
      <c r="AI3" s="9" t="s">
        <v>109</v>
      </c>
      <c r="AJ3" s="9" t="s">
        <v>110</v>
      </c>
      <c r="AK3" s="9" t="s">
        <v>111</v>
      </c>
      <c r="AL3" s="9" t="s">
        <v>112</v>
      </c>
      <c r="AM3" s="9" t="s">
        <v>113</v>
      </c>
      <c r="AN3" s="9" t="s">
        <v>114</v>
      </c>
      <c r="AO3" s="9" t="s">
        <v>115</v>
      </c>
      <c r="AP3" s="9" t="s">
        <v>116</v>
      </c>
      <c r="AQ3" s="9" t="s">
        <v>117</v>
      </c>
      <c r="AR3" s="9" t="s">
        <v>118</v>
      </c>
      <c r="AS3" s="9" t="s">
        <v>119</v>
      </c>
      <c r="AT3" s="9" t="s">
        <v>120</v>
      </c>
      <c r="AU3" s="9" t="s">
        <v>121</v>
      </c>
      <c r="AV3" s="9" t="s">
        <v>122</v>
      </c>
      <c r="AW3" s="9" t="s">
        <v>123</v>
      </c>
      <c r="AX3" s="9" t="s">
        <v>124</v>
      </c>
      <c r="AY3" s="9" t="s">
        <v>125</v>
      </c>
      <c r="AZ3" s="9" t="s">
        <v>126</v>
      </c>
      <c r="BA3" s="9" t="s">
        <v>127</v>
      </c>
      <c r="BB3" s="9" t="s">
        <v>128</v>
      </c>
      <c r="BC3" s="9" t="s">
        <v>129</v>
      </c>
      <c r="BD3" s="9" t="s">
        <v>130</v>
      </c>
      <c r="BE3" s="9" t="s">
        <v>131</v>
      </c>
      <c r="BF3" s="9" t="s">
        <v>132</v>
      </c>
      <c r="BG3" s="9" t="s">
        <v>133</v>
      </c>
      <c r="BH3" s="9" t="s">
        <v>134</v>
      </c>
      <c r="BI3" s="9" t="s">
        <v>135</v>
      </c>
      <c r="BJ3" s="9" t="s">
        <v>136</v>
      </c>
    </row>
    <row r="4" customFormat="false" ht="15" hidden="false" customHeight="false" outlineLevel="0" collapsed="false">
      <c r="A4" s="21" t="s">
        <v>137</v>
      </c>
      <c r="C4" s="29" t="n">
        <v>1</v>
      </c>
      <c r="D4" s="29" t="n">
        <v>2</v>
      </c>
      <c r="E4" s="29" t="n">
        <v>3</v>
      </c>
      <c r="F4" s="29" t="n">
        <v>4</v>
      </c>
      <c r="G4" s="29" t="n">
        <v>5</v>
      </c>
      <c r="H4" s="29" t="n">
        <v>6</v>
      </c>
      <c r="I4" s="29" t="n">
        <v>7</v>
      </c>
      <c r="J4" s="29" t="n">
        <v>8</v>
      </c>
      <c r="K4" s="29" t="n">
        <v>9</v>
      </c>
      <c r="L4" s="29" t="n">
        <v>10</v>
      </c>
      <c r="M4" s="29" t="n">
        <v>11</v>
      </c>
      <c r="N4" s="29" t="n">
        <v>12</v>
      </c>
      <c r="O4" s="29" t="n">
        <v>13</v>
      </c>
      <c r="P4" s="29" t="n">
        <v>14</v>
      </c>
      <c r="Q4" s="29" t="n">
        <v>15</v>
      </c>
      <c r="R4" s="29" t="n">
        <v>16</v>
      </c>
      <c r="S4" s="29" t="n">
        <v>17</v>
      </c>
      <c r="T4" s="29" t="n">
        <v>18</v>
      </c>
      <c r="U4" s="29" t="n">
        <v>19</v>
      </c>
      <c r="V4" s="29" t="n">
        <v>20</v>
      </c>
      <c r="W4" s="29" t="n">
        <v>21</v>
      </c>
      <c r="X4" s="29" t="n">
        <v>22</v>
      </c>
      <c r="Y4" s="29" t="n">
        <v>23</v>
      </c>
      <c r="Z4" s="29" t="n">
        <v>24</v>
      </c>
      <c r="AA4" s="29" t="n">
        <v>25</v>
      </c>
      <c r="AB4" s="29" t="n">
        <v>26</v>
      </c>
      <c r="AC4" s="29" t="n">
        <v>27</v>
      </c>
      <c r="AD4" s="29" t="n">
        <v>28</v>
      </c>
      <c r="AE4" s="29" t="n">
        <v>29</v>
      </c>
      <c r="AF4" s="29" t="n">
        <v>30</v>
      </c>
      <c r="AG4" s="29" t="n">
        <v>31</v>
      </c>
      <c r="AH4" s="29" t="n">
        <v>32</v>
      </c>
      <c r="AI4" s="29" t="n">
        <v>33</v>
      </c>
      <c r="AJ4" s="29" t="n">
        <v>34</v>
      </c>
      <c r="AK4" s="29" t="n">
        <v>35</v>
      </c>
      <c r="AL4" s="29" t="n">
        <v>36</v>
      </c>
      <c r="AM4" s="29" t="n">
        <v>37</v>
      </c>
      <c r="AN4" s="29" t="n">
        <v>38</v>
      </c>
      <c r="AO4" s="29" t="n">
        <v>39</v>
      </c>
      <c r="AP4" s="29" t="n">
        <v>40</v>
      </c>
      <c r="AQ4" s="29" t="n">
        <v>41</v>
      </c>
      <c r="AR4" s="29" t="n">
        <v>42</v>
      </c>
      <c r="AS4" s="29" t="n">
        <v>43</v>
      </c>
      <c r="AT4" s="29" t="n">
        <v>44</v>
      </c>
      <c r="AU4" s="29" t="n">
        <v>45</v>
      </c>
      <c r="AV4" s="29" t="n">
        <v>46</v>
      </c>
      <c r="AW4" s="29" t="n">
        <v>47</v>
      </c>
      <c r="AX4" s="29" t="n">
        <v>48</v>
      </c>
      <c r="AY4" s="29" t="n">
        <v>49</v>
      </c>
      <c r="AZ4" s="29" t="n">
        <v>50</v>
      </c>
      <c r="BA4" s="29" t="n">
        <v>51</v>
      </c>
      <c r="BB4" s="29" t="n">
        <v>52</v>
      </c>
      <c r="BC4" s="29" t="n">
        <v>53</v>
      </c>
      <c r="BD4" s="29" t="n">
        <v>54</v>
      </c>
      <c r="BE4" s="29" t="n">
        <v>55</v>
      </c>
      <c r="BF4" s="29" t="n">
        <v>56</v>
      </c>
      <c r="BG4" s="29" t="n">
        <v>57</v>
      </c>
      <c r="BH4" s="29" t="n">
        <v>58</v>
      </c>
      <c r="BI4" s="29" t="n">
        <v>59</v>
      </c>
      <c r="BJ4" s="29" t="n">
        <v>60</v>
      </c>
    </row>
    <row r="5" customFormat="false" ht="15" hidden="false" customHeight="false" outlineLevel="0" collapsed="false">
      <c r="A5" s="21" t="s">
        <v>138</v>
      </c>
      <c r="C5" s="21" t="n">
        <f aca="false">ROUNDUP(C4*1/12,0)</f>
        <v>1</v>
      </c>
      <c r="D5" s="21" t="n">
        <f aca="false">ROUNDUP(D4*1/12,0)</f>
        <v>1</v>
      </c>
      <c r="E5" s="21" t="n">
        <f aca="false">ROUNDUP(E4*1/12,0)</f>
        <v>1</v>
      </c>
      <c r="F5" s="21" t="n">
        <f aca="false">ROUNDUP(F4*1/12,0)</f>
        <v>1</v>
      </c>
      <c r="G5" s="21" t="n">
        <f aca="false">ROUNDUP(G4*1/12,0)</f>
        <v>1</v>
      </c>
      <c r="H5" s="21" t="n">
        <f aca="false">ROUNDUP(H4*1/12,0)</f>
        <v>1</v>
      </c>
      <c r="I5" s="21" t="n">
        <f aca="false">ROUNDUP(I4*1/12,0)</f>
        <v>1</v>
      </c>
      <c r="J5" s="21" t="n">
        <f aca="false">ROUNDUP(J4*1/12,0)</f>
        <v>1</v>
      </c>
      <c r="K5" s="21" t="n">
        <f aca="false">ROUNDUP(K4*1/12,0)</f>
        <v>1</v>
      </c>
      <c r="L5" s="21" t="n">
        <f aca="false">ROUNDUP(L4*1/12,0)</f>
        <v>1</v>
      </c>
      <c r="M5" s="21" t="n">
        <f aca="false">ROUNDUP(M4*1/12,0)</f>
        <v>1</v>
      </c>
      <c r="N5" s="21" t="n">
        <f aca="false">ROUNDUP(N4*1/12,0)</f>
        <v>1</v>
      </c>
      <c r="O5" s="21" t="n">
        <f aca="false">ROUNDUP(O4*1/12,0)</f>
        <v>2</v>
      </c>
      <c r="P5" s="21" t="n">
        <f aca="false">ROUNDUP(P4*1/12,0)</f>
        <v>2</v>
      </c>
      <c r="Q5" s="21" t="n">
        <f aca="false">ROUNDUP(Q4*1/12,0)</f>
        <v>2</v>
      </c>
      <c r="R5" s="21" t="n">
        <f aca="false">ROUNDUP(R4*1/12,0)</f>
        <v>2</v>
      </c>
      <c r="S5" s="21" t="n">
        <f aca="false">ROUNDUP(S4*1/12,0)</f>
        <v>2</v>
      </c>
      <c r="T5" s="21" t="n">
        <f aca="false">ROUNDUP(T4*1/12,0)</f>
        <v>2</v>
      </c>
      <c r="U5" s="21" t="n">
        <f aca="false">ROUNDUP(U4*1/12,0)</f>
        <v>2</v>
      </c>
      <c r="V5" s="21" t="n">
        <f aca="false">ROUNDUP(V4*1/12,0)</f>
        <v>2</v>
      </c>
      <c r="W5" s="21" t="n">
        <f aca="false">ROUNDUP(W4*1/12,0)</f>
        <v>2</v>
      </c>
      <c r="X5" s="21" t="n">
        <f aca="false">ROUNDUP(X4*1/12,0)</f>
        <v>2</v>
      </c>
      <c r="Y5" s="21" t="n">
        <f aca="false">ROUNDUP(Y4*1/12,0)</f>
        <v>2</v>
      </c>
      <c r="Z5" s="21" t="n">
        <f aca="false">ROUNDUP(Z4*1/12,0)</f>
        <v>2</v>
      </c>
      <c r="AA5" s="21" t="n">
        <f aca="false">ROUNDUP(AA4*1/12,0)</f>
        <v>3</v>
      </c>
      <c r="AB5" s="21" t="n">
        <f aca="false">ROUNDUP(AB4*1/12,0)</f>
        <v>3</v>
      </c>
      <c r="AC5" s="21" t="n">
        <f aca="false">ROUNDUP(AC4*1/12,0)</f>
        <v>3</v>
      </c>
      <c r="AD5" s="21" t="n">
        <f aca="false">ROUNDUP(AD4*1/12,0)</f>
        <v>3</v>
      </c>
      <c r="AE5" s="21" t="n">
        <f aca="false">ROUNDUP(AE4*1/12,0)</f>
        <v>3</v>
      </c>
      <c r="AF5" s="21" t="n">
        <f aca="false">ROUNDUP(AF4*1/12,0)</f>
        <v>3</v>
      </c>
      <c r="AG5" s="21" t="n">
        <f aca="false">ROUNDUP(AG4*1/12,0)</f>
        <v>3</v>
      </c>
      <c r="AH5" s="21" t="n">
        <f aca="false">ROUNDUP(AH4*1/12,0)</f>
        <v>3</v>
      </c>
      <c r="AI5" s="21" t="n">
        <f aca="false">ROUNDUP(AI4*1/12,0)</f>
        <v>3</v>
      </c>
      <c r="AJ5" s="21" t="n">
        <f aca="false">ROUNDUP(AJ4*1/12,0)</f>
        <v>3</v>
      </c>
      <c r="AK5" s="21" t="n">
        <f aca="false">ROUNDUP(AK4*1/12,0)</f>
        <v>3</v>
      </c>
      <c r="AL5" s="21" t="n">
        <f aca="false">ROUNDUP(AL4*1/12,0)</f>
        <v>3</v>
      </c>
      <c r="AM5" s="21" t="n">
        <f aca="false">ROUNDUP(AM4*1/12,0)</f>
        <v>4</v>
      </c>
      <c r="AN5" s="21" t="n">
        <f aca="false">ROUNDUP(AN4*1/12,0)</f>
        <v>4</v>
      </c>
      <c r="AO5" s="21" t="n">
        <f aca="false">ROUNDUP(AO4*1/12,0)</f>
        <v>4</v>
      </c>
      <c r="AP5" s="21" t="n">
        <f aca="false">ROUNDUP(AP4*1/12,0)</f>
        <v>4</v>
      </c>
      <c r="AQ5" s="21" t="n">
        <f aca="false">ROUNDUP(AQ4*1/12,0)</f>
        <v>4</v>
      </c>
      <c r="AR5" s="21" t="n">
        <f aca="false">ROUNDUP(AR4*1/12,0)</f>
        <v>4</v>
      </c>
      <c r="AS5" s="21" t="n">
        <f aca="false">ROUNDUP(AS4*1/12,0)</f>
        <v>4</v>
      </c>
      <c r="AT5" s="21" t="n">
        <f aca="false">ROUNDUP(AT4*1/12,0)</f>
        <v>4</v>
      </c>
      <c r="AU5" s="21" t="n">
        <f aca="false">ROUNDUP(AU4*1/12,0)</f>
        <v>4</v>
      </c>
      <c r="AV5" s="21" t="n">
        <f aca="false">ROUNDUP(AV4*1/12,0)</f>
        <v>4</v>
      </c>
      <c r="AW5" s="21" t="n">
        <f aca="false">ROUNDUP(AW4*1/12,0)</f>
        <v>4</v>
      </c>
      <c r="AX5" s="21" t="n">
        <f aca="false">ROUNDUP(AX4*1/12,0)</f>
        <v>4</v>
      </c>
      <c r="AY5" s="21" t="n">
        <f aca="false">ROUNDUP(AY4*1/12,0)</f>
        <v>5</v>
      </c>
      <c r="AZ5" s="21" t="n">
        <f aca="false">ROUNDUP(AZ4*1/12,0)</f>
        <v>5</v>
      </c>
      <c r="BA5" s="21" t="n">
        <f aca="false">ROUNDUP(BA4*1/12,0)</f>
        <v>5</v>
      </c>
      <c r="BB5" s="21" t="n">
        <f aca="false">ROUNDUP(BB4*1/12,0)</f>
        <v>5</v>
      </c>
      <c r="BC5" s="21" t="n">
        <f aca="false">ROUNDUP(BC4*1/12,0)</f>
        <v>5</v>
      </c>
      <c r="BD5" s="21" t="n">
        <f aca="false">ROUNDUP(BD4*1/12,0)</f>
        <v>5</v>
      </c>
      <c r="BE5" s="21" t="n">
        <f aca="false">ROUNDUP(BE4*1/12,0)</f>
        <v>5</v>
      </c>
      <c r="BF5" s="21" t="n">
        <f aca="false">ROUNDUP(BF4*1/12,0)</f>
        <v>5</v>
      </c>
      <c r="BG5" s="21" t="n">
        <f aca="false">ROUNDUP(BG4*1/12,0)</f>
        <v>5</v>
      </c>
      <c r="BH5" s="21" t="n">
        <f aca="false">ROUNDUP(BH4*1/12,0)</f>
        <v>5</v>
      </c>
      <c r="BI5" s="21" t="n">
        <f aca="false">ROUNDUP(BI4*1/12,0)</f>
        <v>5</v>
      </c>
      <c r="BJ5" s="21" t="n">
        <f aca="false">ROUNDUP(BJ4*1/12,0)</f>
        <v>5</v>
      </c>
    </row>
    <row r="7" customFormat="false" ht="15" hidden="false" customHeight="false" outlineLevel="0" collapsed="false">
      <c r="A7" s="7" t="s">
        <v>139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140</v>
      </c>
      <c r="C8" s="30" t="n">
        <f aca="false">MIN(1,Inputs!$E$9+(1-Inputs!$E$9)*(C$4-1)/MAX(1,Inputs!$E$8))</f>
        <v>0.5</v>
      </c>
      <c r="D8" s="30" t="n">
        <f aca="false">MIN(1,Inputs!$E$9+(1-Inputs!$E$9)*(D$4-1)/MAX(1,Inputs!$E$8))</f>
        <v>0.583333333333333</v>
      </c>
      <c r="E8" s="30" t="n">
        <f aca="false">MIN(1,Inputs!$E$9+(1-Inputs!$E$9)*(E$4-1)/MAX(1,Inputs!$E$8))</f>
        <v>0.666666666666667</v>
      </c>
      <c r="F8" s="30" t="n">
        <f aca="false">MIN(1,Inputs!$E$9+(1-Inputs!$E$9)*(F$4-1)/MAX(1,Inputs!$E$8))</f>
        <v>0.75</v>
      </c>
      <c r="G8" s="30" t="n">
        <f aca="false">MIN(1,Inputs!$E$9+(1-Inputs!$E$9)*(G$4-1)/MAX(1,Inputs!$E$8))</f>
        <v>0.833333333333333</v>
      </c>
      <c r="H8" s="30" t="n">
        <f aca="false">MIN(1,Inputs!$E$9+(1-Inputs!$E$9)*(H$4-1)/MAX(1,Inputs!$E$8))</f>
        <v>0.916666666666667</v>
      </c>
      <c r="I8" s="30" t="n">
        <f aca="false">MIN(1,Inputs!$E$9+(1-Inputs!$E$9)*(I$4-1)/MAX(1,Inputs!$E$8))</f>
        <v>1</v>
      </c>
      <c r="J8" s="30" t="n">
        <f aca="false">MIN(1,Inputs!$E$9+(1-Inputs!$E$9)*(J$4-1)/MAX(1,Inputs!$E$8))</f>
        <v>1</v>
      </c>
      <c r="K8" s="30" t="n">
        <f aca="false">MIN(1,Inputs!$E$9+(1-Inputs!$E$9)*(K$4-1)/MAX(1,Inputs!$E$8))</f>
        <v>1</v>
      </c>
      <c r="L8" s="30" t="n">
        <f aca="false">MIN(1,Inputs!$E$9+(1-Inputs!$E$9)*(L$4-1)/MAX(1,Inputs!$E$8))</f>
        <v>1</v>
      </c>
      <c r="M8" s="30" t="n">
        <f aca="false">MIN(1,Inputs!$E$9+(1-Inputs!$E$9)*(M$4-1)/MAX(1,Inputs!$E$8))</f>
        <v>1</v>
      </c>
      <c r="N8" s="30" t="n">
        <f aca="false">MIN(1,Inputs!$E$9+(1-Inputs!$E$9)*(N$4-1)/MAX(1,Inputs!$E$8))</f>
        <v>1</v>
      </c>
      <c r="O8" s="30" t="n">
        <f aca="false">MIN(1,Inputs!$E$9+(1-Inputs!$E$9)*(O$4-1)/MAX(1,Inputs!$E$8))</f>
        <v>1</v>
      </c>
      <c r="P8" s="30" t="n">
        <f aca="false">MIN(1,Inputs!$E$9+(1-Inputs!$E$9)*(P$4-1)/MAX(1,Inputs!$E$8))</f>
        <v>1</v>
      </c>
      <c r="Q8" s="30" t="n">
        <f aca="false">MIN(1,Inputs!$E$9+(1-Inputs!$E$9)*(Q$4-1)/MAX(1,Inputs!$E$8))</f>
        <v>1</v>
      </c>
      <c r="R8" s="30" t="n">
        <f aca="false">MIN(1,Inputs!$E$9+(1-Inputs!$E$9)*(R$4-1)/MAX(1,Inputs!$E$8))</f>
        <v>1</v>
      </c>
      <c r="S8" s="30" t="n">
        <f aca="false">MIN(1,Inputs!$E$9+(1-Inputs!$E$9)*(S$4-1)/MAX(1,Inputs!$E$8))</f>
        <v>1</v>
      </c>
      <c r="T8" s="30" t="n">
        <f aca="false">MIN(1,Inputs!$E$9+(1-Inputs!$E$9)*(T$4-1)/MAX(1,Inputs!$E$8))</f>
        <v>1</v>
      </c>
      <c r="U8" s="30" t="n">
        <f aca="false">MIN(1,Inputs!$E$9+(1-Inputs!$E$9)*(U$4-1)/MAX(1,Inputs!$E$8))</f>
        <v>1</v>
      </c>
      <c r="V8" s="30" t="n">
        <f aca="false">MIN(1,Inputs!$E$9+(1-Inputs!$E$9)*(V$4-1)/MAX(1,Inputs!$E$8))</f>
        <v>1</v>
      </c>
      <c r="W8" s="30" t="n">
        <f aca="false">MIN(1,Inputs!$E$9+(1-Inputs!$E$9)*(W$4-1)/MAX(1,Inputs!$E$8))</f>
        <v>1</v>
      </c>
      <c r="X8" s="30" t="n">
        <f aca="false">MIN(1,Inputs!$E$9+(1-Inputs!$E$9)*(X$4-1)/MAX(1,Inputs!$E$8))</f>
        <v>1</v>
      </c>
      <c r="Y8" s="30" t="n">
        <f aca="false">MIN(1,Inputs!$E$9+(1-Inputs!$E$9)*(Y$4-1)/MAX(1,Inputs!$E$8))</f>
        <v>1</v>
      </c>
      <c r="Z8" s="30" t="n">
        <f aca="false">MIN(1,Inputs!$E$9+(1-Inputs!$E$9)*(Z$4-1)/MAX(1,Inputs!$E$8))</f>
        <v>1</v>
      </c>
      <c r="AA8" s="30" t="n">
        <f aca="false">MIN(1,Inputs!$E$9+(1-Inputs!$E$9)*(AA$4-1)/MAX(1,Inputs!$E$8))</f>
        <v>1</v>
      </c>
      <c r="AB8" s="30" t="n">
        <f aca="false">MIN(1,Inputs!$E$9+(1-Inputs!$E$9)*(AB$4-1)/MAX(1,Inputs!$E$8))</f>
        <v>1</v>
      </c>
      <c r="AC8" s="30" t="n">
        <f aca="false">MIN(1,Inputs!$E$9+(1-Inputs!$E$9)*(AC$4-1)/MAX(1,Inputs!$E$8))</f>
        <v>1</v>
      </c>
      <c r="AD8" s="30" t="n">
        <f aca="false">MIN(1,Inputs!$E$9+(1-Inputs!$E$9)*(AD$4-1)/MAX(1,Inputs!$E$8))</f>
        <v>1</v>
      </c>
      <c r="AE8" s="30" t="n">
        <f aca="false">MIN(1,Inputs!$E$9+(1-Inputs!$E$9)*(AE$4-1)/MAX(1,Inputs!$E$8))</f>
        <v>1</v>
      </c>
      <c r="AF8" s="30" t="n">
        <f aca="false">MIN(1,Inputs!$E$9+(1-Inputs!$E$9)*(AF$4-1)/MAX(1,Inputs!$E$8))</f>
        <v>1</v>
      </c>
      <c r="AG8" s="30" t="n">
        <f aca="false">MIN(1,Inputs!$E$9+(1-Inputs!$E$9)*(AG$4-1)/MAX(1,Inputs!$E$8))</f>
        <v>1</v>
      </c>
      <c r="AH8" s="30" t="n">
        <f aca="false">MIN(1,Inputs!$E$9+(1-Inputs!$E$9)*(AH$4-1)/MAX(1,Inputs!$E$8))</f>
        <v>1</v>
      </c>
      <c r="AI8" s="30" t="n">
        <f aca="false">MIN(1,Inputs!$E$9+(1-Inputs!$E$9)*(AI$4-1)/MAX(1,Inputs!$E$8))</f>
        <v>1</v>
      </c>
      <c r="AJ8" s="30" t="n">
        <f aca="false">MIN(1,Inputs!$E$9+(1-Inputs!$E$9)*(AJ$4-1)/MAX(1,Inputs!$E$8))</f>
        <v>1</v>
      </c>
      <c r="AK8" s="30" t="n">
        <f aca="false">MIN(1,Inputs!$E$9+(1-Inputs!$E$9)*(AK$4-1)/MAX(1,Inputs!$E$8))</f>
        <v>1</v>
      </c>
      <c r="AL8" s="30" t="n">
        <f aca="false">MIN(1,Inputs!$E$9+(1-Inputs!$E$9)*(AL$4-1)/MAX(1,Inputs!$E$8))</f>
        <v>1</v>
      </c>
      <c r="AM8" s="30" t="n">
        <f aca="false">MIN(1,Inputs!$E$9+(1-Inputs!$E$9)*(AM$4-1)/MAX(1,Inputs!$E$8))</f>
        <v>1</v>
      </c>
      <c r="AN8" s="30" t="n">
        <f aca="false">MIN(1,Inputs!$E$9+(1-Inputs!$E$9)*(AN$4-1)/MAX(1,Inputs!$E$8))</f>
        <v>1</v>
      </c>
      <c r="AO8" s="30" t="n">
        <f aca="false">MIN(1,Inputs!$E$9+(1-Inputs!$E$9)*(AO$4-1)/MAX(1,Inputs!$E$8))</f>
        <v>1</v>
      </c>
      <c r="AP8" s="30" t="n">
        <f aca="false">MIN(1,Inputs!$E$9+(1-Inputs!$E$9)*(AP$4-1)/MAX(1,Inputs!$E$8))</f>
        <v>1</v>
      </c>
      <c r="AQ8" s="30" t="n">
        <f aca="false">MIN(1,Inputs!$E$9+(1-Inputs!$E$9)*(AQ$4-1)/MAX(1,Inputs!$E$8))</f>
        <v>1</v>
      </c>
      <c r="AR8" s="30" t="n">
        <f aca="false">MIN(1,Inputs!$E$9+(1-Inputs!$E$9)*(AR$4-1)/MAX(1,Inputs!$E$8))</f>
        <v>1</v>
      </c>
      <c r="AS8" s="30" t="n">
        <f aca="false">MIN(1,Inputs!$E$9+(1-Inputs!$E$9)*(AS$4-1)/MAX(1,Inputs!$E$8))</f>
        <v>1</v>
      </c>
      <c r="AT8" s="30" t="n">
        <f aca="false">MIN(1,Inputs!$E$9+(1-Inputs!$E$9)*(AT$4-1)/MAX(1,Inputs!$E$8))</f>
        <v>1</v>
      </c>
      <c r="AU8" s="30" t="n">
        <f aca="false">MIN(1,Inputs!$E$9+(1-Inputs!$E$9)*(AU$4-1)/MAX(1,Inputs!$E$8))</f>
        <v>1</v>
      </c>
      <c r="AV8" s="30" t="n">
        <f aca="false">MIN(1,Inputs!$E$9+(1-Inputs!$E$9)*(AV$4-1)/MAX(1,Inputs!$E$8))</f>
        <v>1</v>
      </c>
      <c r="AW8" s="30" t="n">
        <f aca="false">MIN(1,Inputs!$E$9+(1-Inputs!$E$9)*(AW$4-1)/MAX(1,Inputs!$E$8))</f>
        <v>1</v>
      </c>
      <c r="AX8" s="30" t="n">
        <f aca="false">MIN(1,Inputs!$E$9+(1-Inputs!$E$9)*(AX$4-1)/MAX(1,Inputs!$E$8))</f>
        <v>1</v>
      </c>
      <c r="AY8" s="30" t="n">
        <f aca="false">MIN(1,Inputs!$E$9+(1-Inputs!$E$9)*(AY$4-1)/MAX(1,Inputs!$E$8))</f>
        <v>1</v>
      </c>
      <c r="AZ8" s="30" t="n">
        <f aca="false">MIN(1,Inputs!$E$9+(1-Inputs!$E$9)*(AZ$4-1)/MAX(1,Inputs!$E$8))</f>
        <v>1</v>
      </c>
      <c r="BA8" s="30" t="n">
        <f aca="false">MIN(1,Inputs!$E$9+(1-Inputs!$E$9)*(BA$4-1)/MAX(1,Inputs!$E$8))</f>
        <v>1</v>
      </c>
      <c r="BB8" s="30" t="n">
        <f aca="false">MIN(1,Inputs!$E$9+(1-Inputs!$E$9)*(BB$4-1)/MAX(1,Inputs!$E$8))</f>
        <v>1</v>
      </c>
      <c r="BC8" s="30" t="n">
        <f aca="false">MIN(1,Inputs!$E$9+(1-Inputs!$E$9)*(BC$4-1)/MAX(1,Inputs!$E$8))</f>
        <v>1</v>
      </c>
      <c r="BD8" s="30" t="n">
        <f aca="false">MIN(1,Inputs!$E$9+(1-Inputs!$E$9)*(BD$4-1)/MAX(1,Inputs!$E$8))</f>
        <v>1</v>
      </c>
      <c r="BE8" s="30" t="n">
        <f aca="false">MIN(1,Inputs!$E$9+(1-Inputs!$E$9)*(BE$4-1)/MAX(1,Inputs!$E$8))</f>
        <v>1</v>
      </c>
      <c r="BF8" s="30" t="n">
        <f aca="false">MIN(1,Inputs!$E$9+(1-Inputs!$E$9)*(BF$4-1)/MAX(1,Inputs!$E$8))</f>
        <v>1</v>
      </c>
      <c r="BG8" s="30" t="n">
        <f aca="false">MIN(1,Inputs!$E$9+(1-Inputs!$E$9)*(BG$4-1)/MAX(1,Inputs!$E$8))</f>
        <v>1</v>
      </c>
      <c r="BH8" s="30" t="n">
        <f aca="false">MIN(1,Inputs!$E$9+(1-Inputs!$E$9)*(BH$4-1)/MAX(1,Inputs!$E$8))</f>
        <v>1</v>
      </c>
      <c r="BI8" s="30" t="n">
        <f aca="false">MIN(1,Inputs!$E$9+(1-Inputs!$E$9)*(BI$4-1)/MAX(1,Inputs!$E$8))</f>
        <v>1</v>
      </c>
      <c r="BJ8" s="30" t="n">
        <f aca="false">MIN(1,Inputs!$E$9+(1-Inputs!$E$9)*(BJ$4-1)/MAX(1,Inputs!$E$8))</f>
        <v>1</v>
      </c>
    </row>
    <row r="9" customFormat="false" ht="15" hidden="false" customHeight="false" outlineLevel="0" collapsed="false">
      <c r="A9" s="11" t="s">
        <v>141</v>
      </c>
      <c r="C9" s="13" t="n">
        <f aca="false">Inputs!$E$7*C8*(1+Inputs!$E$10)^(C$5-1)</f>
        <v>80</v>
      </c>
      <c r="D9" s="13" t="n">
        <f aca="false">Inputs!$E$7*D8*(1+Inputs!$E$10)^(D$5-1)</f>
        <v>93.3333333333333</v>
      </c>
      <c r="E9" s="13" t="n">
        <f aca="false">Inputs!$E$7*E8*(1+Inputs!$E$10)^(E$5-1)</f>
        <v>106.666666666667</v>
      </c>
      <c r="F9" s="13" t="n">
        <f aca="false">Inputs!$E$7*F8*(1+Inputs!$E$10)^(F$5-1)</f>
        <v>120</v>
      </c>
      <c r="G9" s="13" t="n">
        <f aca="false">Inputs!$E$7*G8*(1+Inputs!$E$10)^(G$5-1)</f>
        <v>133.333333333333</v>
      </c>
      <c r="H9" s="13" t="n">
        <f aca="false">Inputs!$E$7*H8*(1+Inputs!$E$10)^(H$5-1)</f>
        <v>146.666666666667</v>
      </c>
      <c r="I9" s="13" t="n">
        <f aca="false">Inputs!$E$7*I8*(1+Inputs!$E$10)^(I$5-1)</f>
        <v>160</v>
      </c>
      <c r="J9" s="13" t="n">
        <f aca="false">Inputs!$E$7*J8*(1+Inputs!$E$10)^(J$5-1)</f>
        <v>160</v>
      </c>
      <c r="K9" s="13" t="n">
        <f aca="false">Inputs!$E$7*K8*(1+Inputs!$E$10)^(K$5-1)</f>
        <v>160</v>
      </c>
      <c r="L9" s="13" t="n">
        <f aca="false">Inputs!$E$7*L8*(1+Inputs!$E$10)^(L$5-1)</f>
        <v>160</v>
      </c>
      <c r="M9" s="13" t="n">
        <f aca="false">Inputs!$E$7*M8*(1+Inputs!$E$10)^(M$5-1)</f>
        <v>160</v>
      </c>
      <c r="N9" s="13" t="n">
        <f aca="false">Inputs!$E$7*N8*(1+Inputs!$E$10)^(N$5-1)</f>
        <v>160</v>
      </c>
      <c r="O9" s="13" t="n">
        <f aca="false">Inputs!$E$7*O8*(1+Inputs!$E$10)^(O$5-1)</f>
        <v>169.6</v>
      </c>
      <c r="P9" s="13" t="n">
        <f aca="false">Inputs!$E$7*P8*(1+Inputs!$E$10)^(P$5-1)</f>
        <v>169.6</v>
      </c>
      <c r="Q9" s="13" t="n">
        <f aca="false">Inputs!$E$7*Q8*(1+Inputs!$E$10)^(Q$5-1)</f>
        <v>169.6</v>
      </c>
      <c r="R9" s="13" t="n">
        <f aca="false">Inputs!$E$7*R8*(1+Inputs!$E$10)^(R$5-1)</f>
        <v>169.6</v>
      </c>
      <c r="S9" s="13" t="n">
        <f aca="false">Inputs!$E$7*S8*(1+Inputs!$E$10)^(S$5-1)</f>
        <v>169.6</v>
      </c>
      <c r="T9" s="13" t="n">
        <f aca="false">Inputs!$E$7*T8*(1+Inputs!$E$10)^(T$5-1)</f>
        <v>169.6</v>
      </c>
      <c r="U9" s="13" t="n">
        <f aca="false">Inputs!$E$7*U8*(1+Inputs!$E$10)^(U$5-1)</f>
        <v>169.6</v>
      </c>
      <c r="V9" s="13" t="n">
        <f aca="false">Inputs!$E$7*V8*(1+Inputs!$E$10)^(V$5-1)</f>
        <v>169.6</v>
      </c>
      <c r="W9" s="13" t="n">
        <f aca="false">Inputs!$E$7*W8*(1+Inputs!$E$10)^(W$5-1)</f>
        <v>169.6</v>
      </c>
      <c r="X9" s="13" t="n">
        <f aca="false">Inputs!$E$7*X8*(1+Inputs!$E$10)^(X$5-1)</f>
        <v>169.6</v>
      </c>
      <c r="Y9" s="13" t="n">
        <f aca="false">Inputs!$E$7*Y8*(1+Inputs!$E$10)^(Y$5-1)</f>
        <v>169.6</v>
      </c>
      <c r="Z9" s="13" t="n">
        <f aca="false">Inputs!$E$7*Z8*(1+Inputs!$E$10)^(Z$5-1)</f>
        <v>169.6</v>
      </c>
      <c r="AA9" s="13" t="n">
        <f aca="false">Inputs!$E$7*AA8*(1+Inputs!$E$10)^(AA$5-1)</f>
        <v>179.776</v>
      </c>
      <c r="AB9" s="13" t="n">
        <f aca="false">Inputs!$E$7*AB8*(1+Inputs!$E$10)^(AB$5-1)</f>
        <v>179.776</v>
      </c>
      <c r="AC9" s="13" t="n">
        <f aca="false">Inputs!$E$7*AC8*(1+Inputs!$E$10)^(AC$5-1)</f>
        <v>179.776</v>
      </c>
      <c r="AD9" s="13" t="n">
        <f aca="false">Inputs!$E$7*AD8*(1+Inputs!$E$10)^(AD$5-1)</f>
        <v>179.776</v>
      </c>
      <c r="AE9" s="13" t="n">
        <f aca="false">Inputs!$E$7*AE8*(1+Inputs!$E$10)^(AE$5-1)</f>
        <v>179.776</v>
      </c>
      <c r="AF9" s="13" t="n">
        <f aca="false">Inputs!$E$7*AF8*(1+Inputs!$E$10)^(AF$5-1)</f>
        <v>179.776</v>
      </c>
      <c r="AG9" s="13" t="n">
        <f aca="false">Inputs!$E$7*AG8*(1+Inputs!$E$10)^(AG$5-1)</f>
        <v>179.776</v>
      </c>
      <c r="AH9" s="13" t="n">
        <f aca="false">Inputs!$E$7*AH8*(1+Inputs!$E$10)^(AH$5-1)</f>
        <v>179.776</v>
      </c>
      <c r="AI9" s="13" t="n">
        <f aca="false">Inputs!$E$7*AI8*(1+Inputs!$E$10)^(AI$5-1)</f>
        <v>179.776</v>
      </c>
      <c r="AJ9" s="13" t="n">
        <f aca="false">Inputs!$E$7*AJ8*(1+Inputs!$E$10)^(AJ$5-1)</f>
        <v>179.776</v>
      </c>
      <c r="AK9" s="13" t="n">
        <f aca="false">Inputs!$E$7*AK8*(1+Inputs!$E$10)^(AK$5-1)</f>
        <v>179.776</v>
      </c>
      <c r="AL9" s="13" t="n">
        <f aca="false">Inputs!$E$7*AL8*(1+Inputs!$E$10)^(AL$5-1)</f>
        <v>179.776</v>
      </c>
      <c r="AM9" s="13" t="n">
        <f aca="false">Inputs!$E$7*AM8*(1+Inputs!$E$10)^(AM$5-1)</f>
        <v>190.56256</v>
      </c>
      <c r="AN9" s="13" t="n">
        <f aca="false">Inputs!$E$7*AN8*(1+Inputs!$E$10)^(AN$5-1)</f>
        <v>190.56256</v>
      </c>
      <c r="AO9" s="13" t="n">
        <f aca="false">Inputs!$E$7*AO8*(1+Inputs!$E$10)^(AO$5-1)</f>
        <v>190.56256</v>
      </c>
      <c r="AP9" s="13" t="n">
        <f aca="false">Inputs!$E$7*AP8*(1+Inputs!$E$10)^(AP$5-1)</f>
        <v>190.56256</v>
      </c>
      <c r="AQ9" s="13" t="n">
        <f aca="false">Inputs!$E$7*AQ8*(1+Inputs!$E$10)^(AQ$5-1)</f>
        <v>190.56256</v>
      </c>
      <c r="AR9" s="13" t="n">
        <f aca="false">Inputs!$E$7*AR8*(1+Inputs!$E$10)^(AR$5-1)</f>
        <v>190.56256</v>
      </c>
      <c r="AS9" s="13" t="n">
        <f aca="false">Inputs!$E$7*AS8*(1+Inputs!$E$10)^(AS$5-1)</f>
        <v>190.56256</v>
      </c>
      <c r="AT9" s="13" t="n">
        <f aca="false">Inputs!$E$7*AT8*(1+Inputs!$E$10)^(AT$5-1)</f>
        <v>190.56256</v>
      </c>
      <c r="AU9" s="13" t="n">
        <f aca="false">Inputs!$E$7*AU8*(1+Inputs!$E$10)^(AU$5-1)</f>
        <v>190.56256</v>
      </c>
      <c r="AV9" s="13" t="n">
        <f aca="false">Inputs!$E$7*AV8*(1+Inputs!$E$10)^(AV$5-1)</f>
        <v>190.56256</v>
      </c>
      <c r="AW9" s="13" t="n">
        <f aca="false">Inputs!$E$7*AW8*(1+Inputs!$E$10)^(AW$5-1)</f>
        <v>190.56256</v>
      </c>
      <c r="AX9" s="13" t="n">
        <f aca="false">Inputs!$E$7*AX8*(1+Inputs!$E$10)^(AX$5-1)</f>
        <v>190.56256</v>
      </c>
      <c r="AY9" s="13" t="n">
        <f aca="false">Inputs!$E$7*AY8*(1+Inputs!$E$10)^(AY$5-1)</f>
        <v>201.9963136</v>
      </c>
      <c r="AZ9" s="13" t="n">
        <f aca="false">Inputs!$E$7*AZ8*(1+Inputs!$E$10)^(AZ$5-1)</f>
        <v>201.9963136</v>
      </c>
      <c r="BA9" s="13" t="n">
        <f aca="false">Inputs!$E$7*BA8*(1+Inputs!$E$10)^(BA$5-1)</f>
        <v>201.9963136</v>
      </c>
      <c r="BB9" s="13" t="n">
        <f aca="false">Inputs!$E$7*BB8*(1+Inputs!$E$10)^(BB$5-1)</f>
        <v>201.9963136</v>
      </c>
      <c r="BC9" s="13" t="n">
        <f aca="false">Inputs!$E$7*BC8*(1+Inputs!$E$10)^(BC$5-1)</f>
        <v>201.9963136</v>
      </c>
      <c r="BD9" s="13" t="n">
        <f aca="false">Inputs!$E$7*BD8*(1+Inputs!$E$10)^(BD$5-1)</f>
        <v>201.9963136</v>
      </c>
      <c r="BE9" s="13" t="n">
        <f aca="false">Inputs!$E$7*BE8*(1+Inputs!$E$10)^(BE$5-1)</f>
        <v>201.9963136</v>
      </c>
      <c r="BF9" s="13" t="n">
        <f aca="false">Inputs!$E$7*BF8*(1+Inputs!$E$10)^(BF$5-1)</f>
        <v>201.9963136</v>
      </c>
      <c r="BG9" s="13" t="n">
        <f aca="false">Inputs!$E$7*BG8*(1+Inputs!$E$10)^(BG$5-1)</f>
        <v>201.9963136</v>
      </c>
      <c r="BH9" s="13" t="n">
        <f aca="false">Inputs!$E$7*BH8*(1+Inputs!$E$10)^(BH$5-1)</f>
        <v>201.9963136</v>
      </c>
      <c r="BI9" s="13" t="n">
        <f aca="false">Inputs!$E$7*BI8*(1+Inputs!$E$10)^(BI$5-1)</f>
        <v>201.9963136</v>
      </c>
      <c r="BJ9" s="13" t="n">
        <f aca="false">Inputs!$E$7*BJ8*(1+Inputs!$E$10)^(BJ$5-1)</f>
        <v>201.9963136</v>
      </c>
    </row>
    <row r="10" customFormat="false" ht="15" hidden="false" customHeight="false" outlineLevel="0" collapsed="false">
      <c r="A10" s="11" t="s">
        <v>41</v>
      </c>
      <c r="C10" s="31" t="n">
        <f aca="false">Inputs!$E$11*(1+Inputs!$E$12)^(C$5-1)</f>
        <v>6.5</v>
      </c>
      <c r="D10" s="31" t="n">
        <f aca="false">Inputs!$E$11*(1+Inputs!$E$12)^(D$5-1)</f>
        <v>6.5</v>
      </c>
      <c r="E10" s="31" t="n">
        <f aca="false">Inputs!$E$11*(1+Inputs!$E$12)^(E$5-1)</f>
        <v>6.5</v>
      </c>
      <c r="F10" s="31" t="n">
        <f aca="false">Inputs!$E$11*(1+Inputs!$E$12)^(F$5-1)</f>
        <v>6.5</v>
      </c>
      <c r="G10" s="31" t="n">
        <f aca="false">Inputs!$E$11*(1+Inputs!$E$12)^(G$5-1)</f>
        <v>6.5</v>
      </c>
      <c r="H10" s="31" t="n">
        <f aca="false">Inputs!$E$11*(1+Inputs!$E$12)^(H$5-1)</f>
        <v>6.5</v>
      </c>
      <c r="I10" s="31" t="n">
        <f aca="false">Inputs!$E$11*(1+Inputs!$E$12)^(I$5-1)</f>
        <v>6.5</v>
      </c>
      <c r="J10" s="31" t="n">
        <f aca="false">Inputs!$E$11*(1+Inputs!$E$12)^(J$5-1)</f>
        <v>6.5</v>
      </c>
      <c r="K10" s="31" t="n">
        <f aca="false">Inputs!$E$11*(1+Inputs!$E$12)^(K$5-1)</f>
        <v>6.5</v>
      </c>
      <c r="L10" s="31" t="n">
        <f aca="false">Inputs!$E$11*(1+Inputs!$E$12)^(L$5-1)</f>
        <v>6.5</v>
      </c>
      <c r="M10" s="31" t="n">
        <f aca="false">Inputs!$E$11*(1+Inputs!$E$12)^(M$5-1)</f>
        <v>6.5</v>
      </c>
      <c r="N10" s="31" t="n">
        <f aca="false">Inputs!$E$11*(1+Inputs!$E$12)^(N$5-1)</f>
        <v>6.5</v>
      </c>
      <c r="O10" s="31" t="n">
        <f aca="false">Inputs!$E$11*(1+Inputs!$E$12)^(O$5-1)</f>
        <v>6.695</v>
      </c>
      <c r="P10" s="31" t="n">
        <f aca="false">Inputs!$E$11*(1+Inputs!$E$12)^(P$5-1)</f>
        <v>6.695</v>
      </c>
      <c r="Q10" s="31" t="n">
        <f aca="false">Inputs!$E$11*(1+Inputs!$E$12)^(Q$5-1)</f>
        <v>6.695</v>
      </c>
      <c r="R10" s="31" t="n">
        <f aca="false">Inputs!$E$11*(1+Inputs!$E$12)^(R$5-1)</f>
        <v>6.695</v>
      </c>
      <c r="S10" s="31" t="n">
        <f aca="false">Inputs!$E$11*(1+Inputs!$E$12)^(S$5-1)</f>
        <v>6.695</v>
      </c>
      <c r="T10" s="31" t="n">
        <f aca="false">Inputs!$E$11*(1+Inputs!$E$12)^(T$5-1)</f>
        <v>6.695</v>
      </c>
      <c r="U10" s="31" t="n">
        <f aca="false">Inputs!$E$11*(1+Inputs!$E$12)^(U$5-1)</f>
        <v>6.695</v>
      </c>
      <c r="V10" s="31" t="n">
        <f aca="false">Inputs!$E$11*(1+Inputs!$E$12)^(V$5-1)</f>
        <v>6.695</v>
      </c>
      <c r="W10" s="31" t="n">
        <f aca="false">Inputs!$E$11*(1+Inputs!$E$12)^(W$5-1)</f>
        <v>6.695</v>
      </c>
      <c r="X10" s="31" t="n">
        <f aca="false">Inputs!$E$11*(1+Inputs!$E$12)^(X$5-1)</f>
        <v>6.695</v>
      </c>
      <c r="Y10" s="31" t="n">
        <f aca="false">Inputs!$E$11*(1+Inputs!$E$12)^(Y$5-1)</f>
        <v>6.695</v>
      </c>
      <c r="Z10" s="31" t="n">
        <f aca="false">Inputs!$E$11*(1+Inputs!$E$12)^(Z$5-1)</f>
        <v>6.695</v>
      </c>
      <c r="AA10" s="31" t="n">
        <f aca="false">Inputs!$E$11*(1+Inputs!$E$12)^(AA$5-1)</f>
        <v>6.89585</v>
      </c>
      <c r="AB10" s="31" t="n">
        <f aca="false">Inputs!$E$11*(1+Inputs!$E$12)^(AB$5-1)</f>
        <v>6.89585</v>
      </c>
      <c r="AC10" s="31" t="n">
        <f aca="false">Inputs!$E$11*(1+Inputs!$E$12)^(AC$5-1)</f>
        <v>6.89585</v>
      </c>
      <c r="AD10" s="31" t="n">
        <f aca="false">Inputs!$E$11*(1+Inputs!$E$12)^(AD$5-1)</f>
        <v>6.89585</v>
      </c>
      <c r="AE10" s="31" t="n">
        <f aca="false">Inputs!$E$11*(1+Inputs!$E$12)^(AE$5-1)</f>
        <v>6.89585</v>
      </c>
      <c r="AF10" s="31" t="n">
        <f aca="false">Inputs!$E$11*(1+Inputs!$E$12)^(AF$5-1)</f>
        <v>6.89585</v>
      </c>
      <c r="AG10" s="31" t="n">
        <f aca="false">Inputs!$E$11*(1+Inputs!$E$12)^(AG$5-1)</f>
        <v>6.89585</v>
      </c>
      <c r="AH10" s="31" t="n">
        <f aca="false">Inputs!$E$11*(1+Inputs!$E$12)^(AH$5-1)</f>
        <v>6.89585</v>
      </c>
      <c r="AI10" s="31" t="n">
        <f aca="false">Inputs!$E$11*(1+Inputs!$E$12)^(AI$5-1)</f>
        <v>6.89585</v>
      </c>
      <c r="AJ10" s="31" t="n">
        <f aca="false">Inputs!$E$11*(1+Inputs!$E$12)^(AJ$5-1)</f>
        <v>6.89585</v>
      </c>
      <c r="AK10" s="31" t="n">
        <f aca="false">Inputs!$E$11*(1+Inputs!$E$12)^(AK$5-1)</f>
        <v>6.89585</v>
      </c>
      <c r="AL10" s="31" t="n">
        <f aca="false">Inputs!$E$11*(1+Inputs!$E$12)^(AL$5-1)</f>
        <v>6.89585</v>
      </c>
      <c r="AM10" s="31" t="n">
        <f aca="false">Inputs!$E$11*(1+Inputs!$E$12)^(AM$5-1)</f>
        <v>7.1027255</v>
      </c>
      <c r="AN10" s="31" t="n">
        <f aca="false">Inputs!$E$11*(1+Inputs!$E$12)^(AN$5-1)</f>
        <v>7.1027255</v>
      </c>
      <c r="AO10" s="31" t="n">
        <f aca="false">Inputs!$E$11*(1+Inputs!$E$12)^(AO$5-1)</f>
        <v>7.1027255</v>
      </c>
      <c r="AP10" s="31" t="n">
        <f aca="false">Inputs!$E$11*(1+Inputs!$E$12)^(AP$5-1)</f>
        <v>7.1027255</v>
      </c>
      <c r="AQ10" s="31" t="n">
        <f aca="false">Inputs!$E$11*(1+Inputs!$E$12)^(AQ$5-1)</f>
        <v>7.1027255</v>
      </c>
      <c r="AR10" s="31" t="n">
        <f aca="false">Inputs!$E$11*(1+Inputs!$E$12)^(AR$5-1)</f>
        <v>7.1027255</v>
      </c>
      <c r="AS10" s="31" t="n">
        <f aca="false">Inputs!$E$11*(1+Inputs!$E$12)^(AS$5-1)</f>
        <v>7.1027255</v>
      </c>
      <c r="AT10" s="31" t="n">
        <f aca="false">Inputs!$E$11*(1+Inputs!$E$12)^(AT$5-1)</f>
        <v>7.1027255</v>
      </c>
      <c r="AU10" s="31" t="n">
        <f aca="false">Inputs!$E$11*(1+Inputs!$E$12)^(AU$5-1)</f>
        <v>7.1027255</v>
      </c>
      <c r="AV10" s="31" t="n">
        <f aca="false">Inputs!$E$11*(1+Inputs!$E$12)^(AV$5-1)</f>
        <v>7.1027255</v>
      </c>
      <c r="AW10" s="31" t="n">
        <f aca="false">Inputs!$E$11*(1+Inputs!$E$12)^(AW$5-1)</f>
        <v>7.1027255</v>
      </c>
      <c r="AX10" s="31" t="n">
        <f aca="false">Inputs!$E$11*(1+Inputs!$E$12)^(AX$5-1)</f>
        <v>7.1027255</v>
      </c>
      <c r="AY10" s="31" t="n">
        <f aca="false">Inputs!$E$11*(1+Inputs!$E$12)^(AY$5-1)</f>
        <v>7.315807265</v>
      </c>
      <c r="AZ10" s="31" t="n">
        <f aca="false">Inputs!$E$11*(1+Inputs!$E$12)^(AZ$5-1)</f>
        <v>7.315807265</v>
      </c>
      <c r="BA10" s="31" t="n">
        <f aca="false">Inputs!$E$11*(1+Inputs!$E$12)^(BA$5-1)</f>
        <v>7.315807265</v>
      </c>
      <c r="BB10" s="31" t="n">
        <f aca="false">Inputs!$E$11*(1+Inputs!$E$12)^(BB$5-1)</f>
        <v>7.315807265</v>
      </c>
      <c r="BC10" s="31" t="n">
        <f aca="false">Inputs!$E$11*(1+Inputs!$E$12)^(BC$5-1)</f>
        <v>7.315807265</v>
      </c>
      <c r="BD10" s="31" t="n">
        <f aca="false">Inputs!$E$11*(1+Inputs!$E$12)^(BD$5-1)</f>
        <v>7.315807265</v>
      </c>
      <c r="BE10" s="31" t="n">
        <f aca="false">Inputs!$E$11*(1+Inputs!$E$12)^(BE$5-1)</f>
        <v>7.315807265</v>
      </c>
      <c r="BF10" s="31" t="n">
        <f aca="false">Inputs!$E$11*(1+Inputs!$E$12)^(BF$5-1)</f>
        <v>7.315807265</v>
      </c>
      <c r="BG10" s="31" t="n">
        <f aca="false">Inputs!$E$11*(1+Inputs!$E$12)^(BG$5-1)</f>
        <v>7.315807265</v>
      </c>
      <c r="BH10" s="31" t="n">
        <f aca="false">Inputs!$E$11*(1+Inputs!$E$12)^(BH$5-1)</f>
        <v>7.315807265</v>
      </c>
      <c r="BI10" s="31" t="n">
        <f aca="false">Inputs!$E$11*(1+Inputs!$E$12)^(BI$5-1)</f>
        <v>7.315807265</v>
      </c>
      <c r="BJ10" s="31" t="n">
        <f aca="false">Inputs!$E$11*(1+Inputs!$E$12)^(BJ$5-1)</f>
        <v>7.315807265</v>
      </c>
    </row>
    <row r="11" customFormat="false" ht="15" hidden="false" customHeight="false" outlineLevel="0" collapsed="false">
      <c r="A11" s="11" t="s">
        <v>142</v>
      </c>
      <c r="C11" s="32" t="n">
        <f aca="false">Inputs!$E$13*1</f>
        <v>30</v>
      </c>
      <c r="D11" s="32" t="n">
        <f aca="false">Inputs!$E$13*1</f>
        <v>30</v>
      </c>
      <c r="E11" s="32" t="n">
        <f aca="false">Inputs!$E$13*1</f>
        <v>30</v>
      </c>
      <c r="F11" s="32" t="n">
        <f aca="false">Inputs!$E$13*1</f>
        <v>30</v>
      </c>
      <c r="G11" s="32" t="n">
        <f aca="false">Inputs!$E$13*1</f>
        <v>30</v>
      </c>
      <c r="H11" s="32" t="n">
        <f aca="false">Inputs!$E$13*1</f>
        <v>30</v>
      </c>
      <c r="I11" s="32" t="n">
        <f aca="false">Inputs!$E$13*1</f>
        <v>30</v>
      </c>
      <c r="J11" s="32" t="n">
        <f aca="false">Inputs!$E$13*1</f>
        <v>30</v>
      </c>
      <c r="K11" s="32" t="n">
        <f aca="false">Inputs!$E$13*1</f>
        <v>30</v>
      </c>
      <c r="L11" s="32" t="n">
        <f aca="false">Inputs!$E$13*1</f>
        <v>30</v>
      </c>
      <c r="M11" s="32" t="n">
        <f aca="false">Inputs!$E$13*1</f>
        <v>30</v>
      </c>
      <c r="N11" s="32" t="n">
        <f aca="false">Inputs!$E$13*1</f>
        <v>30</v>
      </c>
      <c r="O11" s="32" t="n">
        <f aca="false">Inputs!$E$13*1</f>
        <v>30</v>
      </c>
      <c r="P11" s="32" t="n">
        <f aca="false">Inputs!$E$13*1</f>
        <v>30</v>
      </c>
      <c r="Q11" s="32" t="n">
        <f aca="false">Inputs!$E$13*1</f>
        <v>30</v>
      </c>
      <c r="R11" s="32" t="n">
        <f aca="false">Inputs!$E$13*1</f>
        <v>30</v>
      </c>
      <c r="S11" s="32" t="n">
        <f aca="false">Inputs!$E$13*1</f>
        <v>30</v>
      </c>
      <c r="T11" s="32" t="n">
        <f aca="false">Inputs!$E$13*1</f>
        <v>30</v>
      </c>
      <c r="U11" s="32" t="n">
        <f aca="false">Inputs!$E$13*1</f>
        <v>30</v>
      </c>
      <c r="V11" s="32" t="n">
        <f aca="false">Inputs!$E$13*1</f>
        <v>30</v>
      </c>
      <c r="W11" s="32" t="n">
        <f aca="false">Inputs!$E$13*1</f>
        <v>30</v>
      </c>
      <c r="X11" s="32" t="n">
        <f aca="false">Inputs!$E$13*1</f>
        <v>30</v>
      </c>
      <c r="Y11" s="32" t="n">
        <f aca="false">Inputs!$E$13*1</f>
        <v>30</v>
      </c>
      <c r="Z11" s="32" t="n">
        <f aca="false">Inputs!$E$13*1</f>
        <v>30</v>
      </c>
      <c r="AA11" s="32" t="n">
        <f aca="false">Inputs!$E$13*1</f>
        <v>30</v>
      </c>
      <c r="AB11" s="32" t="n">
        <f aca="false">Inputs!$E$13*1</f>
        <v>30</v>
      </c>
      <c r="AC11" s="32" t="n">
        <f aca="false">Inputs!$E$13*1</f>
        <v>30</v>
      </c>
      <c r="AD11" s="32" t="n">
        <f aca="false">Inputs!$E$13*1</f>
        <v>30</v>
      </c>
      <c r="AE11" s="32" t="n">
        <f aca="false">Inputs!$E$13*1</f>
        <v>30</v>
      </c>
      <c r="AF11" s="32" t="n">
        <f aca="false">Inputs!$E$13*1</f>
        <v>30</v>
      </c>
      <c r="AG11" s="32" t="n">
        <f aca="false">Inputs!$E$13*1</f>
        <v>30</v>
      </c>
      <c r="AH11" s="32" t="n">
        <f aca="false">Inputs!$E$13*1</f>
        <v>30</v>
      </c>
      <c r="AI11" s="32" t="n">
        <f aca="false">Inputs!$E$13*1</f>
        <v>30</v>
      </c>
      <c r="AJ11" s="32" t="n">
        <f aca="false">Inputs!$E$13*1</f>
        <v>30</v>
      </c>
      <c r="AK11" s="32" t="n">
        <f aca="false">Inputs!$E$13*1</f>
        <v>30</v>
      </c>
      <c r="AL11" s="32" t="n">
        <f aca="false">Inputs!$E$13*1</f>
        <v>30</v>
      </c>
      <c r="AM11" s="32" t="n">
        <f aca="false">Inputs!$E$13*1</f>
        <v>30</v>
      </c>
      <c r="AN11" s="32" t="n">
        <f aca="false">Inputs!$E$13*1</f>
        <v>30</v>
      </c>
      <c r="AO11" s="32" t="n">
        <f aca="false">Inputs!$E$13*1</f>
        <v>30</v>
      </c>
      <c r="AP11" s="32" t="n">
        <f aca="false">Inputs!$E$13*1</f>
        <v>30</v>
      </c>
      <c r="AQ11" s="32" t="n">
        <f aca="false">Inputs!$E$13*1</f>
        <v>30</v>
      </c>
      <c r="AR11" s="32" t="n">
        <f aca="false">Inputs!$E$13*1</f>
        <v>30</v>
      </c>
      <c r="AS11" s="32" t="n">
        <f aca="false">Inputs!$E$13*1</f>
        <v>30</v>
      </c>
      <c r="AT11" s="32" t="n">
        <f aca="false">Inputs!$E$13*1</f>
        <v>30</v>
      </c>
      <c r="AU11" s="32" t="n">
        <f aca="false">Inputs!$E$13*1</f>
        <v>30</v>
      </c>
      <c r="AV11" s="32" t="n">
        <f aca="false">Inputs!$E$13*1</f>
        <v>30</v>
      </c>
      <c r="AW11" s="32" t="n">
        <f aca="false">Inputs!$E$13*1</f>
        <v>30</v>
      </c>
      <c r="AX11" s="32" t="n">
        <f aca="false">Inputs!$E$13*1</f>
        <v>30</v>
      </c>
      <c r="AY11" s="32" t="n">
        <f aca="false">Inputs!$E$13*1</f>
        <v>30</v>
      </c>
      <c r="AZ11" s="32" t="n">
        <f aca="false">Inputs!$E$13*1</f>
        <v>30</v>
      </c>
      <c r="BA11" s="32" t="n">
        <f aca="false">Inputs!$E$13*1</f>
        <v>30</v>
      </c>
      <c r="BB11" s="32" t="n">
        <f aca="false">Inputs!$E$13*1</f>
        <v>30</v>
      </c>
      <c r="BC11" s="32" t="n">
        <f aca="false">Inputs!$E$13*1</f>
        <v>30</v>
      </c>
      <c r="BD11" s="32" t="n">
        <f aca="false">Inputs!$E$13*1</f>
        <v>30</v>
      </c>
      <c r="BE11" s="32" t="n">
        <f aca="false">Inputs!$E$13*1</f>
        <v>30</v>
      </c>
      <c r="BF11" s="32" t="n">
        <f aca="false">Inputs!$E$13*1</f>
        <v>30</v>
      </c>
      <c r="BG11" s="32" t="n">
        <f aca="false">Inputs!$E$13*1</f>
        <v>30</v>
      </c>
      <c r="BH11" s="32" t="n">
        <f aca="false">Inputs!$E$13*1</f>
        <v>30</v>
      </c>
      <c r="BI11" s="32" t="n">
        <f aca="false">Inputs!$E$13*1</f>
        <v>30</v>
      </c>
      <c r="BJ11" s="32" t="n">
        <f aca="false">Inputs!$E$13*1</f>
        <v>30</v>
      </c>
    </row>
    <row r="12" customFormat="false" ht="15" hidden="false" customHeight="false" outlineLevel="0" collapsed="false">
      <c r="A12" s="4" t="s">
        <v>9</v>
      </c>
      <c r="C12" s="33" t="n">
        <f aca="false">C9*C10*C11</f>
        <v>15600</v>
      </c>
      <c r="D12" s="33" t="n">
        <f aca="false">D9*D10*D11</f>
        <v>18200</v>
      </c>
      <c r="E12" s="33" t="n">
        <f aca="false">E9*E10*E11</f>
        <v>20800</v>
      </c>
      <c r="F12" s="33" t="n">
        <f aca="false">F9*F10*F11</f>
        <v>23400</v>
      </c>
      <c r="G12" s="33" t="n">
        <f aca="false">G9*G10*G11</f>
        <v>26000</v>
      </c>
      <c r="H12" s="33" t="n">
        <f aca="false">H9*H10*H11</f>
        <v>28600</v>
      </c>
      <c r="I12" s="33" t="n">
        <f aca="false">I9*I10*I11</f>
        <v>31200</v>
      </c>
      <c r="J12" s="33" t="n">
        <f aca="false">J9*J10*J11</f>
        <v>31200</v>
      </c>
      <c r="K12" s="33" t="n">
        <f aca="false">K9*K10*K11</f>
        <v>31200</v>
      </c>
      <c r="L12" s="33" t="n">
        <f aca="false">L9*L10*L11</f>
        <v>31200</v>
      </c>
      <c r="M12" s="33" t="n">
        <f aca="false">M9*M10*M11</f>
        <v>31200</v>
      </c>
      <c r="N12" s="33" t="n">
        <f aca="false">N9*N10*N11</f>
        <v>31200</v>
      </c>
      <c r="O12" s="33" t="n">
        <f aca="false">O9*O10*O11</f>
        <v>34064.16</v>
      </c>
      <c r="P12" s="33" t="n">
        <f aca="false">P9*P10*P11</f>
        <v>34064.16</v>
      </c>
      <c r="Q12" s="33" t="n">
        <f aca="false">Q9*Q10*Q11</f>
        <v>34064.16</v>
      </c>
      <c r="R12" s="33" t="n">
        <f aca="false">R9*R10*R11</f>
        <v>34064.16</v>
      </c>
      <c r="S12" s="33" t="n">
        <f aca="false">S9*S10*S11</f>
        <v>34064.16</v>
      </c>
      <c r="T12" s="33" t="n">
        <f aca="false">T9*T10*T11</f>
        <v>34064.16</v>
      </c>
      <c r="U12" s="33" t="n">
        <f aca="false">U9*U10*U11</f>
        <v>34064.16</v>
      </c>
      <c r="V12" s="33" t="n">
        <f aca="false">V9*V10*V11</f>
        <v>34064.16</v>
      </c>
      <c r="W12" s="33" t="n">
        <f aca="false">W9*W10*W11</f>
        <v>34064.16</v>
      </c>
      <c r="X12" s="33" t="n">
        <f aca="false">X9*X10*X11</f>
        <v>34064.16</v>
      </c>
      <c r="Y12" s="33" t="n">
        <f aca="false">Y9*Y10*Y11</f>
        <v>34064.16</v>
      </c>
      <c r="Z12" s="33" t="n">
        <f aca="false">Z9*Z10*Z11</f>
        <v>34064.16</v>
      </c>
      <c r="AA12" s="33" t="n">
        <f aca="false">AA9*AA10*AA11</f>
        <v>37191.249888</v>
      </c>
      <c r="AB12" s="33" t="n">
        <f aca="false">AB9*AB10*AB11</f>
        <v>37191.249888</v>
      </c>
      <c r="AC12" s="33" t="n">
        <f aca="false">AC9*AC10*AC11</f>
        <v>37191.249888</v>
      </c>
      <c r="AD12" s="33" t="n">
        <f aca="false">AD9*AD10*AD11</f>
        <v>37191.249888</v>
      </c>
      <c r="AE12" s="33" t="n">
        <f aca="false">AE9*AE10*AE11</f>
        <v>37191.249888</v>
      </c>
      <c r="AF12" s="33" t="n">
        <f aca="false">AF9*AF10*AF11</f>
        <v>37191.249888</v>
      </c>
      <c r="AG12" s="33" t="n">
        <f aca="false">AG9*AG10*AG11</f>
        <v>37191.249888</v>
      </c>
      <c r="AH12" s="33" t="n">
        <f aca="false">AH9*AH10*AH11</f>
        <v>37191.249888</v>
      </c>
      <c r="AI12" s="33" t="n">
        <f aca="false">AI9*AI10*AI11</f>
        <v>37191.249888</v>
      </c>
      <c r="AJ12" s="33" t="n">
        <f aca="false">AJ9*AJ10*AJ11</f>
        <v>37191.249888</v>
      </c>
      <c r="AK12" s="33" t="n">
        <f aca="false">AK9*AK10*AK11</f>
        <v>37191.249888</v>
      </c>
      <c r="AL12" s="33" t="n">
        <f aca="false">AL9*AL10*AL11</f>
        <v>37191.249888</v>
      </c>
      <c r="AM12" s="33" t="n">
        <f aca="false">AM9*AM10*AM11</f>
        <v>40605.4066277184</v>
      </c>
      <c r="AN12" s="33" t="n">
        <f aca="false">AN9*AN10*AN11</f>
        <v>40605.4066277184</v>
      </c>
      <c r="AO12" s="33" t="n">
        <f aca="false">AO9*AO10*AO11</f>
        <v>40605.4066277184</v>
      </c>
      <c r="AP12" s="33" t="n">
        <f aca="false">AP9*AP10*AP11</f>
        <v>40605.4066277184</v>
      </c>
      <c r="AQ12" s="33" t="n">
        <f aca="false">AQ9*AQ10*AQ11</f>
        <v>40605.4066277184</v>
      </c>
      <c r="AR12" s="33" t="n">
        <f aca="false">AR9*AR10*AR11</f>
        <v>40605.4066277184</v>
      </c>
      <c r="AS12" s="33" t="n">
        <f aca="false">AS9*AS10*AS11</f>
        <v>40605.4066277184</v>
      </c>
      <c r="AT12" s="33" t="n">
        <f aca="false">AT9*AT10*AT11</f>
        <v>40605.4066277184</v>
      </c>
      <c r="AU12" s="33" t="n">
        <f aca="false">AU9*AU10*AU11</f>
        <v>40605.4066277184</v>
      </c>
      <c r="AV12" s="33" t="n">
        <f aca="false">AV9*AV10*AV11</f>
        <v>40605.4066277184</v>
      </c>
      <c r="AW12" s="33" t="n">
        <f aca="false">AW9*AW10*AW11</f>
        <v>40605.4066277184</v>
      </c>
      <c r="AX12" s="33" t="n">
        <f aca="false">AX9*AX10*AX11</f>
        <v>40605.4066277184</v>
      </c>
      <c r="AY12" s="33" t="n">
        <f aca="false">AY9*AY10*AY11</f>
        <v>44332.982956143</v>
      </c>
      <c r="AZ12" s="33" t="n">
        <f aca="false">AZ9*AZ10*AZ11</f>
        <v>44332.982956143</v>
      </c>
      <c r="BA12" s="33" t="n">
        <f aca="false">BA9*BA10*BA11</f>
        <v>44332.982956143</v>
      </c>
      <c r="BB12" s="33" t="n">
        <f aca="false">BB9*BB10*BB11</f>
        <v>44332.982956143</v>
      </c>
      <c r="BC12" s="33" t="n">
        <f aca="false">BC9*BC10*BC11</f>
        <v>44332.982956143</v>
      </c>
      <c r="BD12" s="33" t="n">
        <f aca="false">BD9*BD10*BD11</f>
        <v>44332.982956143</v>
      </c>
      <c r="BE12" s="33" t="n">
        <f aca="false">BE9*BE10*BE11</f>
        <v>44332.982956143</v>
      </c>
      <c r="BF12" s="33" t="n">
        <f aca="false">BF9*BF10*BF11</f>
        <v>44332.982956143</v>
      </c>
      <c r="BG12" s="33" t="n">
        <f aca="false">BG9*BG10*BG11</f>
        <v>44332.982956143</v>
      </c>
      <c r="BH12" s="33" t="n">
        <f aca="false">BH9*BH10*BH11</f>
        <v>44332.982956143</v>
      </c>
      <c r="BI12" s="33" t="n">
        <f aca="false">BI9*BI10*BI11</f>
        <v>44332.982956143</v>
      </c>
      <c r="BJ12" s="33" t="n">
        <f aca="false">BJ9*BJ10*BJ11</f>
        <v>44332.982956143</v>
      </c>
    </row>
    <row r="13" customFormat="false" ht="15" hidden="false" customHeight="false" outlineLevel="0" collapsed="false">
      <c r="A13" s="11" t="s">
        <v>143</v>
      </c>
      <c r="C13" s="34" t="n">
        <f aca="false">-C12*Inputs!$E$14</f>
        <v>-5148</v>
      </c>
      <c r="D13" s="34" t="n">
        <f aca="false">-D12*Inputs!$E$14</f>
        <v>-6006</v>
      </c>
      <c r="E13" s="34" t="n">
        <f aca="false">-E12*Inputs!$E$14</f>
        <v>-6864</v>
      </c>
      <c r="F13" s="34" t="n">
        <f aca="false">-F12*Inputs!$E$14</f>
        <v>-7722</v>
      </c>
      <c r="G13" s="34" t="n">
        <f aca="false">-G12*Inputs!$E$14</f>
        <v>-8580</v>
      </c>
      <c r="H13" s="34" t="n">
        <f aca="false">-H12*Inputs!$E$14</f>
        <v>-9438</v>
      </c>
      <c r="I13" s="34" t="n">
        <f aca="false">-I12*Inputs!$E$14</f>
        <v>-10296</v>
      </c>
      <c r="J13" s="34" t="n">
        <f aca="false">-J12*Inputs!$E$14</f>
        <v>-10296</v>
      </c>
      <c r="K13" s="34" t="n">
        <f aca="false">-K12*Inputs!$E$14</f>
        <v>-10296</v>
      </c>
      <c r="L13" s="34" t="n">
        <f aca="false">-L12*Inputs!$E$14</f>
        <v>-10296</v>
      </c>
      <c r="M13" s="34" t="n">
        <f aca="false">-M12*Inputs!$E$14</f>
        <v>-10296</v>
      </c>
      <c r="N13" s="34" t="n">
        <f aca="false">-N12*Inputs!$E$14</f>
        <v>-10296</v>
      </c>
      <c r="O13" s="34" t="n">
        <f aca="false">-O12*Inputs!$E$14</f>
        <v>-11241.1728</v>
      </c>
      <c r="P13" s="34" t="n">
        <f aca="false">-P12*Inputs!$E$14</f>
        <v>-11241.1728</v>
      </c>
      <c r="Q13" s="34" t="n">
        <f aca="false">-Q12*Inputs!$E$14</f>
        <v>-11241.1728</v>
      </c>
      <c r="R13" s="34" t="n">
        <f aca="false">-R12*Inputs!$E$14</f>
        <v>-11241.1728</v>
      </c>
      <c r="S13" s="34" t="n">
        <f aca="false">-S12*Inputs!$E$14</f>
        <v>-11241.1728</v>
      </c>
      <c r="T13" s="34" t="n">
        <f aca="false">-T12*Inputs!$E$14</f>
        <v>-11241.1728</v>
      </c>
      <c r="U13" s="34" t="n">
        <f aca="false">-U12*Inputs!$E$14</f>
        <v>-11241.1728</v>
      </c>
      <c r="V13" s="34" t="n">
        <f aca="false">-V12*Inputs!$E$14</f>
        <v>-11241.1728</v>
      </c>
      <c r="W13" s="34" t="n">
        <f aca="false">-W12*Inputs!$E$14</f>
        <v>-11241.1728</v>
      </c>
      <c r="X13" s="34" t="n">
        <f aca="false">-X12*Inputs!$E$14</f>
        <v>-11241.1728</v>
      </c>
      <c r="Y13" s="34" t="n">
        <f aca="false">-Y12*Inputs!$E$14</f>
        <v>-11241.1728</v>
      </c>
      <c r="Z13" s="34" t="n">
        <f aca="false">-Z12*Inputs!$E$14</f>
        <v>-11241.1728</v>
      </c>
      <c r="AA13" s="34" t="n">
        <f aca="false">-AA12*Inputs!$E$14</f>
        <v>-12273.11246304</v>
      </c>
      <c r="AB13" s="34" t="n">
        <f aca="false">-AB12*Inputs!$E$14</f>
        <v>-12273.11246304</v>
      </c>
      <c r="AC13" s="34" t="n">
        <f aca="false">-AC12*Inputs!$E$14</f>
        <v>-12273.11246304</v>
      </c>
      <c r="AD13" s="34" t="n">
        <f aca="false">-AD12*Inputs!$E$14</f>
        <v>-12273.11246304</v>
      </c>
      <c r="AE13" s="34" t="n">
        <f aca="false">-AE12*Inputs!$E$14</f>
        <v>-12273.11246304</v>
      </c>
      <c r="AF13" s="34" t="n">
        <f aca="false">-AF12*Inputs!$E$14</f>
        <v>-12273.11246304</v>
      </c>
      <c r="AG13" s="34" t="n">
        <f aca="false">-AG12*Inputs!$E$14</f>
        <v>-12273.11246304</v>
      </c>
      <c r="AH13" s="34" t="n">
        <f aca="false">-AH12*Inputs!$E$14</f>
        <v>-12273.11246304</v>
      </c>
      <c r="AI13" s="34" t="n">
        <f aca="false">-AI12*Inputs!$E$14</f>
        <v>-12273.11246304</v>
      </c>
      <c r="AJ13" s="34" t="n">
        <f aca="false">-AJ12*Inputs!$E$14</f>
        <v>-12273.11246304</v>
      </c>
      <c r="AK13" s="34" t="n">
        <f aca="false">-AK12*Inputs!$E$14</f>
        <v>-12273.11246304</v>
      </c>
      <c r="AL13" s="34" t="n">
        <f aca="false">-AL12*Inputs!$E$14</f>
        <v>-12273.11246304</v>
      </c>
      <c r="AM13" s="34" t="n">
        <f aca="false">-AM12*Inputs!$E$14</f>
        <v>-13399.7841871471</v>
      </c>
      <c r="AN13" s="34" t="n">
        <f aca="false">-AN12*Inputs!$E$14</f>
        <v>-13399.7841871471</v>
      </c>
      <c r="AO13" s="34" t="n">
        <f aca="false">-AO12*Inputs!$E$14</f>
        <v>-13399.7841871471</v>
      </c>
      <c r="AP13" s="34" t="n">
        <f aca="false">-AP12*Inputs!$E$14</f>
        <v>-13399.7841871471</v>
      </c>
      <c r="AQ13" s="34" t="n">
        <f aca="false">-AQ12*Inputs!$E$14</f>
        <v>-13399.7841871471</v>
      </c>
      <c r="AR13" s="34" t="n">
        <f aca="false">-AR12*Inputs!$E$14</f>
        <v>-13399.7841871471</v>
      </c>
      <c r="AS13" s="34" t="n">
        <f aca="false">-AS12*Inputs!$E$14</f>
        <v>-13399.7841871471</v>
      </c>
      <c r="AT13" s="34" t="n">
        <f aca="false">-AT12*Inputs!$E$14</f>
        <v>-13399.7841871471</v>
      </c>
      <c r="AU13" s="34" t="n">
        <f aca="false">-AU12*Inputs!$E$14</f>
        <v>-13399.7841871471</v>
      </c>
      <c r="AV13" s="34" t="n">
        <f aca="false">-AV12*Inputs!$E$14</f>
        <v>-13399.7841871471</v>
      </c>
      <c r="AW13" s="34" t="n">
        <f aca="false">-AW12*Inputs!$E$14</f>
        <v>-13399.7841871471</v>
      </c>
      <c r="AX13" s="34" t="n">
        <f aca="false">-AX12*Inputs!$E$14</f>
        <v>-13399.7841871471</v>
      </c>
      <c r="AY13" s="34" t="n">
        <f aca="false">-AY12*Inputs!$E$14</f>
        <v>-14629.8843755272</v>
      </c>
      <c r="AZ13" s="34" t="n">
        <f aca="false">-AZ12*Inputs!$E$14</f>
        <v>-14629.8843755272</v>
      </c>
      <c r="BA13" s="34" t="n">
        <f aca="false">-BA12*Inputs!$E$14</f>
        <v>-14629.8843755272</v>
      </c>
      <c r="BB13" s="34" t="n">
        <f aca="false">-BB12*Inputs!$E$14</f>
        <v>-14629.8843755272</v>
      </c>
      <c r="BC13" s="34" t="n">
        <f aca="false">-BC12*Inputs!$E$14</f>
        <v>-14629.8843755272</v>
      </c>
      <c r="BD13" s="34" t="n">
        <f aca="false">-BD12*Inputs!$E$14</f>
        <v>-14629.8843755272</v>
      </c>
      <c r="BE13" s="34" t="n">
        <f aca="false">-BE12*Inputs!$E$14</f>
        <v>-14629.8843755272</v>
      </c>
      <c r="BF13" s="34" t="n">
        <f aca="false">-BF12*Inputs!$E$14</f>
        <v>-14629.8843755272</v>
      </c>
      <c r="BG13" s="34" t="n">
        <f aca="false">-BG12*Inputs!$E$14</f>
        <v>-14629.8843755272</v>
      </c>
      <c r="BH13" s="34" t="n">
        <f aca="false">-BH12*Inputs!$E$14</f>
        <v>-14629.8843755272</v>
      </c>
      <c r="BI13" s="34" t="n">
        <f aca="false">-BI12*Inputs!$E$14</f>
        <v>-14629.8843755272</v>
      </c>
      <c r="BJ13" s="34" t="n">
        <f aca="false">-BJ12*Inputs!$E$14</f>
        <v>-14629.8843755272</v>
      </c>
    </row>
    <row r="14" customFormat="false" ht="15" hidden="false" customHeight="false" outlineLevel="0" collapsed="false">
      <c r="A14" s="4" t="s">
        <v>10</v>
      </c>
      <c r="C14" s="33" t="n">
        <f aca="false">C12+C13</f>
        <v>10452</v>
      </c>
      <c r="D14" s="33" t="n">
        <f aca="false">D12+D13</f>
        <v>12194</v>
      </c>
      <c r="E14" s="33" t="n">
        <f aca="false">E12+E13</f>
        <v>13936</v>
      </c>
      <c r="F14" s="33" t="n">
        <f aca="false">F12+F13</f>
        <v>15678</v>
      </c>
      <c r="G14" s="33" t="n">
        <f aca="false">G12+G13</f>
        <v>17420</v>
      </c>
      <c r="H14" s="33" t="n">
        <f aca="false">H12+H13</f>
        <v>19162</v>
      </c>
      <c r="I14" s="33" t="n">
        <f aca="false">I12+I13</f>
        <v>20904</v>
      </c>
      <c r="J14" s="33" t="n">
        <f aca="false">J12+J13</f>
        <v>20904</v>
      </c>
      <c r="K14" s="33" t="n">
        <f aca="false">K12+K13</f>
        <v>20904</v>
      </c>
      <c r="L14" s="33" t="n">
        <f aca="false">L12+L13</f>
        <v>20904</v>
      </c>
      <c r="M14" s="33" t="n">
        <f aca="false">M12+M13</f>
        <v>20904</v>
      </c>
      <c r="N14" s="33" t="n">
        <f aca="false">N12+N13</f>
        <v>20904</v>
      </c>
      <c r="O14" s="33" t="n">
        <f aca="false">O12+O13</f>
        <v>22822.9872</v>
      </c>
      <c r="P14" s="33" t="n">
        <f aca="false">P12+P13</f>
        <v>22822.9872</v>
      </c>
      <c r="Q14" s="33" t="n">
        <f aca="false">Q12+Q13</f>
        <v>22822.9872</v>
      </c>
      <c r="R14" s="33" t="n">
        <f aca="false">R12+R13</f>
        <v>22822.9872</v>
      </c>
      <c r="S14" s="33" t="n">
        <f aca="false">S12+S13</f>
        <v>22822.9872</v>
      </c>
      <c r="T14" s="33" t="n">
        <f aca="false">T12+T13</f>
        <v>22822.9872</v>
      </c>
      <c r="U14" s="33" t="n">
        <f aca="false">U12+U13</f>
        <v>22822.9872</v>
      </c>
      <c r="V14" s="33" t="n">
        <f aca="false">V12+V13</f>
        <v>22822.9872</v>
      </c>
      <c r="W14" s="33" t="n">
        <f aca="false">W12+W13</f>
        <v>22822.9872</v>
      </c>
      <c r="X14" s="33" t="n">
        <f aca="false">X12+X13</f>
        <v>22822.9872</v>
      </c>
      <c r="Y14" s="33" t="n">
        <f aca="false">Y12+Y13</f>
        <v>22822.9872</v>
      </c>
      <c r="Z14" s="33" t="n">
        <f aca="false">Z12+Z13</f>
        <v>22822.9872</v>
      </c>
      <c r="AA14" s="33" t="n">
        <f aca="false">AA12+AA13</f>
        <v>24918.13742496</v>
      </c>
      <c r="AB14" s="33" t="n">
        <f aca="false">AB12+AB13</f>
        <v>24918.13742496</v>
      </c>
      <c r="AC14" s="33" t="n">
        <f aca="false">AC12+AC13</f>
        <v>24918.13742496</v>
      </c>
      <c r="AD14" s="33" t="n">
        <f aca="false">AD12+AD13</f>
        <v>24918.13742496</v>
      </c>
      <c r="AE14" s="33" t="n">
        <f aca="false">AE12+AE13</f>
        <v>24918.13742496</v>
      </c>
      <c r="AF14" s="33" t="n">
        <f aca="false">AF12+AF13</f>
        <v>24918.13742496</v>
      </c>
      <c r="AG14" s="33" t="n">
        <f aca="false">AG12+AG13</f>
        <v>24918.13742496</v>
      </c>
      <c r="AH14" s="33" t="n">
        <f aca="false">AH12+AH13</f>
        <v>24918.13742496</v>
      </c>
      <c r="AI14" s="33" t="n">
        <f aca="false">AI12+AI13</f>
        <v>24918.13742496</v>
      </c>
      <c r="AJ14" s="33" t="n">
        <f aca="false">AJ12+AJ13</f>
        <v>24918.13742496</v>
      </c>
      <c r="AK14" s="33" t="n">
        <f aca="false">AK12+AK13</f>
        <v>24918.13742496</v>
      </c>
      <c r="AL14" s="33" t="n">
        <f aca="false">AL12+AL13</f>
        <v>24918.13742496</v>
      </c>
      <c r="AM14" s="33" t="n">
        <f aca="false">AM12+AM13</f>
        <v>27205.6224405713</v>
      </c>
      <c r="AN14" s="33" t="n">
        <f aca="false">AN12+AN13</f>
        <v>27205.6224405713</v>
      </c>
      <c r="AO14" s="33" t="n">
        <f aca="false">AO12+AO13</f>
        <v>27205.6224405713</v>
      </c>
      <c r="AP14" s="33" t="n">
        <f aca="false">AP12+AP13</f>
        <v>27205.6224405713</v>
      </c>
      <c r="AQ14" s="33" t="n">
        <f aca="false">AQ12+AQ13</f>
        <v>27205.6224405713</v>
      </c>
      <c r="AR14" s="33" t="n">
        <f aca="false">AR12+AR13</f>
        <v>27205.6224405713</v>
      </c>
      <c r="AS14" s="33" t="n">
        <f aca="false">AS12+AS13</f>
        <v>27205.6224405713</v>
      </c>
      <c r="AT14" s="33" t="n">
        <f aca="false">AT12+AT13</f>
        <v>27205.6224405713</v>
      </c>
      <c r="AU14" s="33" t="n">
        <f aca="false">AU12+AU13</f>
        <v>27205.6224405713</v>
      </c>
      <c r="AV14" s="33" t="n">
        <f aca="false">AV12+AV13</f>
        <v>27205.6224405713</v>
      </c>
      <c r="AW14" s="33" t="n">
        <f aca="false">AW12+AW13</f>
        <v>27205.6224405713</v>
      </c>
      <c r="AX14" s="33" t="n">
        <f aca="false">AX12+AX13</f>
        <v>27205.6224405713</v>
      </c>
      <c r="AY14" s="33" t="n">
        <f aca="false">AY12+AY13</f>
        <v>29703.0985806158</v>
      </c>
      <c r="AZ14" s="33" t="n">
        <f aca="false">AZ12+AZ13</f>
        <v>29703.0985806158</v>
      </c>
      <c r="BA14" s="33" t="n">
        <f aca="false">BA12+BA13</f>
        <v>29703.0985806158</v>
      </c>
      <c r="BB14" s="33" t="n">
        <f aca="false">BB12+BB13</f>
        <v>29703.0985806158</v>
      </c>
      <c r="BC14" s="33" t="n">
        <f aca="false">BC12+BC13</f>
        <v>29703.0985806158</v>
      </c>
      <c r="BD14" s="33" t="n">
        <f aca="false">BD12+BD13</f>
        <v>29703.0985806158</v>
      </c>
      <c r="BE14" s="33" t="n">
        <f aca="false">BE12+BE13</f>
        <v>29703.0985806158</v>
      </c>
      <c r="BF14" s="33" t="n">
        <f aca="false">BF12+BF13</f>
        <v>29703.0985806158</v>
      </c>
      <c r="BG14" s="33" t="n">
        <f aca="false">BG12+BG13</f>
        <v>29703.0985806158</v>
      </c>
      <c r="BH14" s="33" t="n">
        <f aca="false">BH12+BH13</f>
        <v>29703.0985806158</v>
      </c>
      <c r="BI14" s="33" t="n">
        <f aca="false">BI12+BI13</f>
        <v>29703.0985806158</v>
      </c>
      <c r="BJ14" s="33" t="n">
        <f aca="false">BJ12+BJ13</f>
        <v>29703.0985806158</v>
      </c>
    </row>
    <row r="16" customFormat="false" ht="15" hidden="false" customHeight="false" outlineLevel="0" collapsed="false">
      <c r="A16" s="7" t="s">
        <v>144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customFormat="false" ht="15" hidden="false" customHeight="false" outlineLevel="0" collapsed="false">
      <c r="A17" s="11" t="s">
        <v>145</v>
      </c>
      <c r="C17" s="34" t="n">
        <f aca="false">-Inputs!$E$15*1</f>
        <v>-4500</v>
      </c>
      <c r="D17" s="34" t="n">
        <f aca="false">-Inputs!$E$15*1</f>
        <v>-4500</v>
      </c>
      <c r="E17" s="34" t="n">
        <f aca="false">-Inputs!$E$15*1</f>
        <v>-4500</v>
      </c>
      <c r="F17" s="34" t="n">
        <f aca="false">-Inputs!$E$15*1</f>
        <v>-4500</v>
      </c>
      <c r="G17" s="34" t="n">
        <f aca="false">-Inputs!$E$15*1</f>
        <v>-4500</v>
      </c>
      <c r="H17" s="34" t="n">
        <f aca="false">-Inputs!$E$15*1</f>
        <v>-4500</v>
      </c>
      <c r="I17" s="34" t="n">
        <f aca="false">-Inputs!$E$15*1</f>
        <v>-4500</v>
      </c>
      <c r="J17" s="34" t="n">
        <f aca="false">-Inputs!$E$15*1</f>
        <v>-4500</v>
      </c>
      <c r="K17" s="34" t="n">
        <f aca="false">-Inputs!$E$15*1</f>
        <v>-4500</v>
      </c>
      <c r="L17" s="34" t="n">
        <f aca="false">-Inputs!$E$15*1</f>
        <v>-4500</v>
      </c>
      <c r="M17" s="34" t="n">
        <f aca="false">-Inputs!$E$15*1</f>
        <v>-4500</v>
      </c>
      <c r="N17" s="34" t="n">
        <f aca="false">-Inputs!$E$15*1</f>
        <v>-4500</v>
      </c>
      <c r="O17" s="34" t="n">
        <f aca="false">-Inputs!$E$15*1</f>
        <v>-4500</v>
      </c>
      <c r="P17" s="34" t="n">
        <f aca="false">-Inputs!$E$15*1</f>
        <v>-4500</v>
      </c>
      <c r="Q17" s="34" t="n">
        <f aca="false">-Inputs!$E$15*1</f>
        <v>-4500</v>
      </c>
      <c r="R17" s="34" t="n">
        <f aca="false">-Inputs!$E$15*1</f>
        <v>-4500</v>
      </c>
      <c r="S17" s="34" t="n">
        <f aca="false">-Inputs!$E$15*1</f>
        <v>-4500</v>
      </c>
      <c r="T17" s="34" t="n">
        <f aca="false">-Inputs!$E$15*1</f>
        <v>-4500</v>
      </c>
      <c r="U17" s="34" t="n">
        <f aca="false">-Inputs!$E$15*1</f>
        <v>-4500</v>
      </c>
      <c r="V17" s="34" t="n">
        <f aca="false">-Inputs!$E$15*1</f>
        <v>-4500</v>
      </c>
      <c r="W17" s="34" t="n">
        <f aca="false">-Inputs!$E$15*1</f>
        <v>-4500</v>
      </c>
      <c r="X17" s="34" t="n">
        <f aca="false">-Inputs!$E$15*1</f>
        <v>-4500</v>
      </c>
      <c r="Y17" s="34" t="n">
        <f aca="false">-Inputs!$E$15*1</f>
        <v>-4500</v>
      </c>
      <c r="Z17" s="34" t="n">
        <f aca="false">-Inputs!$E$15*1</f>
        <v>-4500</v>
      </c>
      <c r="AA17" s="34" t="n">
        <f aca="false">-Inputs!$E$15*1</f>
        <v>-4500</v>
      </c>
      <c r="AB17" s="34" t="n">
        <f aca="false">-Inputs!$E$15*1</f>
        <v>-4500</v>
      </c>
      <c r="AC17" s="34" t="n">
        <f aca="false">-Inputs!$E$15*1</f>
        <v>-4500</v>
      </c>
      <c r="AD17" s="34" t="n">
        <f aca="false">-Inputs!$E$15*1</f>
        <v>-4500</v>
      </c>
      <c r="AE17" s="34" t="n">
        <f aca="false">-Inputs!$E$15*1</f>
        <v>-4500</v>
      </c>
      <c r="AF17" s="34" t="n">
        <f aca="false">-Inputs!$E$15*1</f>
        <v>-4500</v>
      </c>
      <c r="AG17" s="34" t="n">
        <f aca="false">-Inputs!$E$15*1</f>
        <v>-4500</v>
      </c>
      <c r="AH17" s="34" t="n">
        <f aca="false">-Inputs!$E$15*1</f>
        <v>-4500</v>
      </c>
      <c r="AI17" s="34" t="n">
        <f aca="false">-Inputs!$E$15*1</f>
        <v>-4500</v>
      </c>
      <c r="AJ17" s="34" t="n">
        <f aca="false">-Inputs!$E$15*1</f>
        <v>-4500</v>
      </c>
      <c r="AK17" s="34" t="n">
        <f aca="false">-Inputs!$E$15*1</f>
        <v>-4500</v>
      </c>
      <c r="AL17" s="34" t="n">
        <f aca="false">-Inputs!$E$15*1</f>
        <v>-4500</v>
      </c>
      <c r="AM17" s="34" t="n">
        <f aca="false">-Inputs!$E$15*1</f>
        <v>-4500</v>
      </c>
      <c r="AN17" s="34" t="n">
        <f aca="false">-Inputs!$E$15*1</f>
        <v>-4500</v>
      </c>
      <c r="AO17" s="34" t="n">
        <f aca="false">-Inputs!$E$15*1</f>
        <v>-4500</v>
      </c>
      <c r="AP17" s="34" t="n">
        <f aca="false">-Inputs!$E$15*1</f>
        <v>-4500</v>
      </c>
      <c r="AQ17" s="34" t="n">
        <f aca="false">-Inputs!$E$15*1</f>
        <v>-4500</v>
      </c>
      <c r="AR17" s="34" t="n">
        <f aca="false">-Inputs!$E$15*1</f>
        <v>-4500</v>
      </c>
      <c r="AS17" s="34" t="n">
        <f aca="false">-Inputs!$E$15*1</f>
        <v>-4500</v>
      </c>
      <c r="AT17" s="34" t="n">
        <f aca="false">-Inputs!$E$15*1</f>
        <v>-4500</v>
      </c>
      <c r="AU17" s="34" t="n">
        <f aca="false">-Inputs!$E$15*1</f>
        <v>-4500</v>
      </c>
      <c r="AV17" s="34" t="n">
        <f aca="false">-Inputs!$E$15*1</f>
        <v>-4500</v>
      </c>
      <c r="AW17" s="34" t="n">
        <f aca="false">-Inputs!$E$15*1</f>
        <v>-4500</v>
      </c>
      <c r="AX17" s="34" t="n">
        <f aca="false">-Inputs!$E$15*1</f>
        <v>-4500</v>
      </c>
      <c r="AY17" s="34" t="n">
        <f aca="false">-Inputs!$E$15*1</f>
        <v>-4500</v>
      </c>
      <c r="AZ17" s="34" t="n">
        <f aca="false">-Inputs!$E$15*1</f>
        <v>-4500</v>
      </c>
      <c r="BA17" s="34" t="n">
        <f aca="false">-Inputs!$E$15*1</f>
        <v>-4500</v>
      </c>
      <c r="BB17" s="34" t="n">
        <f aca="false">-Inputs!$E$15*1</f>
        <v>-4500</v>
      </c>
      <c r="BC17" s="34" t="n">
        <f aca="false">-Inputs!$E$15*1</f>
        <v>-4500</v>
      </c>
      <c r="BD17" s="34" t="n">
        <f aca="false">-Inputs!$E$15*1</f>
        <v>-4500</v>
      </c>
      <c r="BE17" s="34" t="n">
        <f aca="false">-Inputs!$E$15*1</f>
        <v>-4500</v>
      </c>
      <c r="BF17" s="34" t="n">
        <f aca="false">-Inputs!$E$15*1</f>
        <v>-4500</v>
      </c>
      <c r="BG17" s="34" t="n">
        <f aca="false">-Inputs!$E$15*1</f>
        <v>-4500</v>
      </c>
      <c r="BH17" s="34" t="n">
        <f aca="false">-Inputs!$E$15*1</f>
        <v>-4500</v>
      </c>
      <c r="BI17" s="34" t="n">
        <f aca="false">-Inputs!$E$15*1</f>
        <v>-4500</v>
      </c>
      <c r="BJ17" s="34" t="n">
        <f aca="false">-Inputs!$E$15*1</f>
        <v>-4500</v>
      </c>
    </row>
    <row r="18" customFormat="false" ht="15" hidden="false" customHeight="false" outlineLevel="0" collapsed="false">
      <c r="A18" s="11" t="s">
        <v>146</v>
      </c>
      <c r="C18" s="10" t="n">
        <f aca="false">Headcount!C13</f>
        <v>-10453.3333333333</v>
      </c>
      <c r="D18" s="10" t="n">
        <f aca="false">Headcount!D13</f>
        <v>-10453.3333333333</v>
      </c>
      <c r="E18" s="10" t="n">
        <f aca="false">Headcount!E13</f>
        <v>-10453.3333333333</v>
      </c>
      <c r="F18" s="10" t="n">
        <f aca="false">Headcount!F13</f>
        <v>-10453.3333333333</v>
      </c>
      <c r="G18" s="10" t="n">
        <f aca="false">Headcount!G13</f>
        <v>-10453.3333333333</v>
      </c>
      <c r="H18" s="10" t="n">
        <f aca="false">Headcount!H13</f>
        <v>-10453.3333333333</v>
      </c>
      <c r="I18" s="10" t="n">
        <f aca="false">Headcount!I13</f>
        <v>-10453.3333333333</v>
      </c>
      <c r="J18" s="10" t="n">
        <f aca="false">Headcount!J13</f>
        <v>-10453.3333333333</v>
      </c>
      <c r="K18" s="10" t="n">
        <f aca="false">Headcount!K13</f>
        <v>-10453.3333333333</v>
      </c>
      <c r="L18" s="10" t="n">
        <f aca="false">Headcount!L13</f>
        <v>-10453.3333333333</v>
      </c>
      <c r="M18" s="10" t="n">
        <f aca="false">Headcount!M13</f>
        <v>-10453.3333333333</v>
      </c>
      <c r="N18" s="10" t="n">
        <f aca="false">Headcount!N13</f>
        <v>-10453.3333333333</v>
      </c>
      <c r="O18" s="10" t="n">
        <f aca="false">Headcount!O13</f>
        <v>-10766.9333333333</v>
      </c>
      <c r="P18" s="10" t="n">
        <f aca="false">Headcount!P13</f>
        <v>-10766.9333333333</v>
      </c>
      <c r="Q18" s="10" t="n">
        <f aca="false">Headcount!Q13</f>
        <v>-10766.9333333333</v>
      </c>
      <c r="R18" s="10" t="n">
        <f aca="false">Headcount!R13</f>
        <v>-10766.9333333333</v>
      </c>
      <c r="S18" s="10" t="n">
        <f aca="false">Headcount!S13</f>
        <v>-10766.9333333333</v>
      </c>
      <c r="T18" s="10" t="n">
        <f aca="false">Headcount!T13</f>
        <v>-10766.9333333333</v>
      </c>
      <c r="U18" s="10" t="n">
        <f aca="false">Headcount!U13</f>
        <v>-10766.9333333333</v>
      </c>
      <c r="V18" s="10" t="n">
        <f aca="false">Headcount!V13</f>
        <v>-10766.9333333333</v>
      </c>
      <c r="W18" s="10" t="n">
        <f aca="false">Headcount!W13</f>
        <v>-10766.9333333333</v>
      </c>
      <c r="X18" s="10" t="n">
        <f aca="false">Headcount!X13</f>
        <v>-10766.9333333333</v>
      </c>
      <c r="Y18" s="10" t="n">
        <f aca="false">Headcount!Y13</f>
        <v>-10766.9333333333</v>
      </c>
      <c r="Z18" s="10" t="n">
        <f aca="false">Headcount!Z13</f>
        <v>-10766.9333333333</v>
      </c>
      <c r="AA18" s="10" t="n">
        <f aca="false">Headcount!AA13</f>
        <v>-11089.9413333333</v>
      </c>
      <c r="AB18" s="10" t="n">
        <f aca="false">Headcount!AB13</f>
        <v>-11089.9413333333</v>
      </c>
      <c r="AC18" s="10" t="n">
        <f aca="false">Headcount!AC13</f>
        <v>-11089.9413333333</v>
      </c>
      <c r="AD18" s="10" t="n">
        <f aca="false">Headcount!AD13</f>
        <v>-11089.9413333333</v>
      </c>
      <c r="AE18" s="10" t="n">
        <f aca="false">Headcount!AE13</f>
        <v>-11089.9413333333</v>
      </c>
      <c r="AF18" s="10" t="n">
        <f aca="false">Headcount!AF13</f>
        <v>-11089.9413333333</v>
      </c>
      <c r="AG18" s="10" t="n">
        <f aca="false">Headcount!AG13</f>
        <v>-11089.9413333333</v>
      </c>
      <c r="AH18" s="10" t="n">
        <f aca="false">Headcount!AH13</f>
        <v>-11089.9413333333</v>
      </c>
      <c r="AI18" s="10" t="n">
        <f aca="false">Headcount!AI13</f>
        <v>-11089.9413333333</v>
      </c>
      <c r="AJ18" s="10" t="n">
        <f aca="false">Headcount!AJ13</f>
        <v>-11089.9413333333</v>
      </c>
      <c r="AK18" s="10" t="n">
        <f aca="false">Headcount!AK13</f>
        <v>-11089.9413333333</v>
      </c>
      <c r="AL18" s="10" t="n">
        <f aca="false">Headcount!AL13</f>
        <v>-11089.9413333333</v>
      </c>
      <c r="AM18" s="10" t="n">
        <f aca="false">Headcount!AM13</f>
        <v>-11422.6395733333</v>
      </c>
      <c r="AN18" s="10" t="n">
        <f aca="false">Headcount!AN13</f>
        <v>-11422.6395733333</v>
      </c>
      <c r="AO18" s="10" t="n">
        <f aca="false">Headcount!AO13</f>
        <v>-11422.6395733333</v>
      </c>
      <c r="AP18" s="10" t="n">
        <f aca="false">Headcount!AP13</f>
        <v>-11422.6395733333</v>
      </c>
      <c r="AQ18" s="10" t="n">
        <f aca="false">Headcount!AQ13</f>
        <v>-11422.6395733333</v>
      </c>
      <c r="AR18" s="10" t="n">
        <f aca="false">Headcount!AR13</f>
        <v>-11422.6395733333</v>
      </c>
      <c r="AS18" s="10" t="n">
        <f aca="false">Headcount!AS13</f>
        <v>-11422.6395733333</v>
      </c>
      <c r="AT18" s="10" t="n">
        <f aca="false">Headcount!AT13</f>
        <v>-11422.6395733333</v>
      </c>
      <c r="AU18" s="10" t="n">
        <f aca="false">Headcount!AU13</f>
        <v>-11422.6395733333</v>
      </c>
      <c r="AV18" s="10" t="n">
        <f aca="false">Headcount!AV13</f>
        <v>-11422.6395733333</v>
      </c>
      <c r="AW18" s="10" t="n">
        <f aca="false">Headcount!AW13</f>
        <v>-11422.6395733333</v>
      </c>
      <c r="AX18" s="10" t="n">
        <f aca="false">Headcount!AX13</f>
        <v>-11422.6395733333</v>
      </c>
      <c r="AY18" s="10" t="n">
        <f aca="false">Headcount!AY13</f>
        <v>-11765.3187605333</v>
      </c>
      <c r="AZ18" s="10" t="n">
        <f aca="false">Headcount!AZ13</f>
        <v>-11765.3187605333</v>
      </c>
      <c r="BA18" s="10" t="n">
        <f aca="false">Headcount!BA13</f>
        <v>-11765.3187605333</v>
      </c>
      <c r="BB18" s="10" t="n">
        <f aca="false">Headcount!BB13</f>
        <v>-11765.3187605333</v>
      </c>
      <c r="BC18" s="10" t="n">
        <f aca="false">Headcount!BC13</f>
        <v>-11765.3187605333</v>
      </c>
      <c r="BD18" s="10" t="n">
        <f aca="false">Headcount!BD13</f>
        <v>-11765.3187605333</v>
      </c>
      <c r="BE18" s="10" t="n">
        <f aca="false">Headcount!BE13</f>
        <v>-11765.3187605333</v>
      </c>
      <c r="BF18" s="10" t="n">
        <f aca="false">Headcount!BF13</f>
        <v>-11765.3187605333</v>
      </c>
      <c r="BG18" s="10" t="n">
        <f aca="false">Headcount!BG13</f>
        <v>-11765.3187605333</v>
      </c>
      <c r="BH18" s="10" t="n">
        <f aca="false">Headcount!BH13</f>
        <v>-11765.3187605333</v>
      </c>
      <c r="BI18" s="10" t="n">
        <f aca="false">Headcount!BI13</f>
        <v>-11765.3187605333</v>
      </c>
      <c r="BJ18" s="10" t="n">
        <f aca="false">Headcount!BJ13</f>
        <v>-11765.3187605333</v>
      </c>
    </row>
    <row r="19" customFormat="false" ht="15" hidden="false" customHeight="false" outlineLevel="0" collapsed="false">
      <c r="A19" s="11" t="s">
        <v>147</v>
      </c>
      <c r="C19" s="34" t="n">
        <f aca="false">-C12*Inputs!$E$16</f>
        <v>-468</v>
      </c>
      <c r="D19" s="34" t="n">
        <f aca="false">-D12*Inputs!$E$16</f>
        <v>-546</v>
      </c>
      <c r="E19" s="34" t="n">
        <f aca="false">-E12*Inputs!$E$16</f>
        <v>-624</v>
      </c>
      <c r="F19" s="34" t="n">
        <f aca="false">-F12*Inputs!$E$16</f>
        <v>-702</v>
      </c>
      <c r="G19" s="34" t="n">
        <f aca="false">-G12*Inputs!$E$16</f>
        <v>-780</v>
      </c>
      <c r="H19" s="34" t="n">
        <f aca="false">-H12*Inputs!$E$16</f>
        <v>-858</v>
      </c>
      <c r="I19" s="34" t="n">
        <f aca="false">-I12*Inputs!$E$16</f>
        <v>-936</v>
      </c>
      <c r="J19" s="34" t="n">
        <f aca="false">-J12*Inputs!$E$16</f>
        <v>-936</v>
      </c>
      <c r="K19" s="34" t="n">
        <f aca="false">-K12*Inputs!$E$16</f>
        <v>-936</v>
      </c>
      <c r="L19" s="34" t="n">
        <f aca="false">-L12*Inputs!$E$16</f>
        <v>-936</v>
      </c>
      <c r="M19" s="34" t="n">
        <f aca="false">-M12*Inputs!$E$16</f>
        <v>-936</v>
      </c>
      <c r="N19" s="34" t="n">
        <f aca="false">-N12*Inputs!$E$16</f>
        <v>-936</v>
      </c>
      <c r="O19" s="34" t="n">
        <f aca="false">-O12*Inputs!$E$16</f>
        <v>-1021.9248</v>
      </c>
      <c r="P19" s="34" t="n">
        <f aca="false">-P12*Inputs!$E$16</f>
        <v>-1021.9248</v>
      </c>
      <c r="Q19" s="34" t="n">
        <f aca="false">-Q12*Inputs!$E$16</f>
        <v>-1021.9248</v>
      </c>
      <c r="R19" s="34" t="n">
        <f aca="false">-R12*Inputs!$E$16</f>
        <v>-1021.9248</v>
      </c>
      <c r="S19" s="34" t="n">
        <f aca="false">-S12*Inputs!$E$16</f>
        <v>-1021.9248</v>
      </c>
      <c r="T19" s="34" t="n">
        <f aca="false">-T12*Inputs!$E$16</f>
        <v>-1021.9248</v>
      </c>
      <c r="U19" s="34" t="n">
        <f aca="false">-U12*Inputs!$E$16</f>
        <v>-1021.9248</v>
      </c>
      <c r="V19" s="34" t="n">
        <f aca="false">-V12*Inputs!$E$16</f>
        <v>-1021.9248</v>
      </c>
      <c r="W19" s="34" t="n">
        <f aca="false">-W12*Inputs!$E$16</f>
        <v>-1021.9248</v>
      </c>
      <c r="X19" s="34" t="n">
        <f aca="false">-X12*Inputs!$E$16</f>
        <v>-1021.9248</v>
      </c>
      <c r="Y19" s="34" t="n">
        <f aca="false">-Y12*Inputs!$E$16</f>
        <v>-1021.9248</v>
      </c>
      <c r="Z19" s="34" t="n">
        <f aca="false">-Z12*Inputs!$E$16</f>
        <v>-1021.9248</v>
      </c>
      <c r="AA19" s="34" t="n">
        <f aca="false">-AA12*Inputs!$E$16</f>
        <v>-1115.73749664</v>
      </c>
      <c r="AB19" s="34" t="n">
        <f aca="false">-AB12*Inputs!$E$16</f>
        <v>-1115.73749664</v>
      </c>
      <c r="AC19" s="34" t="n">
        <f aca="false">-AC12*Inputs!$E$16</f>
        <v>-1115.73749664</v>
      </c>
      <c r="AD19" s="34" t="n">
        <f aca="false">-AD12*Inputs!$E$16</f>
        <v>-1115.73749664</v>
      </c>
      <c r="AE19" s="34" t="n">
        <f aca="false">-AE12*Inputs!$E$16</f>
        <v>-1115.73749664</v>
      </c>
      <c r="AF19" s="34" t="n">
        <f aca="false">-AF12*Inputs!$E$16</f>
        <v>-1115.73749664</v>
      </c>
      <c r="AG19" s="34" t="n">
        <f aca="false">-AG12*Inputs!$E$16</f>
        <v>-1115.73749664</v>
      </c>
      <c r="AH19" s="34" t="n">
        <f aca="false">-AH12*Inputs!$E$16</f>
        <v>-1115.73749664</v>
      </c>
      <c r="AI19" s="34" t="n">
        <f aca="false">-AI12*Inputs!$E$16</f>
        <v>-1115.73749664</v>
      </c>
      <c r="AJ19" s="34" t="n">
        <f aca="false">-AJ12*Inputs!$E$16</f>
        <v>-1115.73749664</v>
      </c>
      <c r="AK19" s="34" t="n">
        <f aca="false">-AK12*Inputs!$E$16</f>
        <v>-1115.73749664</v>
      </c>
      <c r="AL19" s="34" t="n">
        <f aca="false">-AL12*Inputs!$E$16</f>
        <v>-1115.73749664</v>
      </c>
      <c r="AM19" s="34" t="n">
        <f aca="false">-AM12*Inputs!$E$16</f>
        <v>-1218.16219883155</v>
      </c>
      <c r="AN19" s="34" t="n">
        <f aca="false">-AN12*Inputs!$E$16</f>
        <v>-1218.16219883155</v>
      </c>
      <c r="AO19" s="34" t="n">
        <f aca="false">-AO12*Inputs!$E$16</f>
        <v>-1218.16219883155</v>
      </c>
      <c r="AP19" s="34" t="n">
        <f aca="false">-AP12*Inputs!$E$16</f>
        <v>-1218.16219883155</v>
      </c>
      <c r="AQ19" s="34" t="n">
        <f aca="false">-AQ12*Inputs!$E$16</f>
        <v>-1218.16219883155</v>
      </c>
      <c r="AR19" s="34" t="n">
        <f aca="false">-AR12*Inputs!$E$16</f>
        <v>-1218.16219883155</v>
      </c>
      <c r="AS19" s="34" t="n">
        <f aca="false">-AS12*Inputs!$E$16</f>
        <v>-1218.16219883155</v>
      </c>
      <c r="AT19" s="34" t="n">
        <f aca="false">-AT12*Inputs!$E$16</f>
        <v>-1218.16219883155</v>
      </c>
      <c r="AU19" s="34" t="n">
        <f aca="false">-AU12*Inputs!$E$16</f>
        <v>-1218.16219883155</v>
      </c>
      <c r="AV19" s="34" t="n">
        <f aca="false">-AV12*Inputs!$E$16</f>
        <v>-1218.16219883155</v>
      </c>
      <c r="AW19" s="34" t="n">
        <f aca="false">-AW12*Inputs!$E$16</f>
        <v>-1218.16219883155</v>
      </c>
      <c r="AX19" s="34" t="n">
        <f aca="false">-AX12*Inputs!$E$16</f>
        <v>-1218.16219883155</v>
      </c>
      <c r="AY19" s="34" t="n">
        <f aca="false">-AY12*Inputs!$E$16</f>
        <v>-1329.98948868429</v>
      </c>
      <c r="AZ19" s="34" t="n">
        <f aca="false">-AZ12*Inputs!$E$16</f>
        <v>-1329.98948868429</v>
      </c>
      <c r="BA19" s="34" t="n">
        <f aca="false">-BA12*Inputs!$E$16</f>
        <v>-1329.98948868429</v>
      </c>
      <c r="BB19" s="34" t="n">
        <f aca="false">-BB12*Inputs!$E$16</f>
        <v>-1329.98948868429</v>
      </c>
      <c r="BC19" s="34" t="n">
        <f aca="false">-BC12*Inputs!$E$16</f>
        <v>-1329.98948868429</v>
      </c>
      <c r="BD19" s="34" t="n">
        <f aca="false">-BD12*Inputs!$E$16</f>
        <v>-1329.98948868429</v>
      </c>
      <c r="BE19" s="34" t="n">
        <f aca="false">-BE12*Inputs!$E$16</f>
        <v>-1329.98948868429</v>
      </c>
      <c r="BF19" s="34" t="n">
        <f aca="false">-BF12*Inputs!$E$16</f>
        <v>-1329.98948868429</v>
      </c>
      <c r="BG19" s="34" t="n">
        <f aca="false">-BG12*Inputs!$E$16</f>
        <v>-1329.98948868429</v>
      </c>
      <c r="BH19" s="34" t="n">
        <f aca="false">-BH12*Inputs!$E$16</f>
        <v>-1329.98948868429</v>
      </c>
      <c r="BI19" s="34" t="n">
        <f aca="false">-BI12*Inputs!$E$16</f>
        <v>-1329.98948868429</v>
      </c>
      <c r="BJ19" s="34" t="n">
        <f aca="false">-BJ12*Inputs!$E$16</f>
        <v>-1329.98948868429</v>
      </c>
    </row>
    <row r="20" customFormat="false" ht="15" hidden="false" customHeight="false" outlineLevel="0" collapsed="false">
      <c r="A20" s="11" t="s">
        <v>148</v>
      </c>
      <c r="C20" s="34" t="n">
        <f aca="false">-Inputs!$E$17*1</f>
        <v>-2000</v>
      </c>
      <c r="D20" s="34" t="n">
        <f aca="false">-Inputs!$E$17*1</f>
        <v>-2000</v>
      </c>
      <c r="E20" s="34" t="n">
        <f aca="false">-Inputs!$E$17*1</f>
        <v>-2000</v>
      </c>
      <c r="F20" s="34" t="n">
        <f aca="false">-Inputs!$E$17*1</f>
        <v>-2000</v>
      </c>
      <c r="G20" s="34" t="n">
        <f aca="false">-Inputs!$E$17*1</f>
        <v>-2000</v>
      </c>
      <c r="H20" s="34" t="n">
        <f aca="false">-Inputs!$E$17*1</f>
        <v>-2000</v>
      </c>
      <c r="I20" s="34" t="n">
        <f aca="false">-Inputs!$E$17*1</f>
        <v>-2000</v>
      </c>
      <c r="J20" s="34" t="n">
        <f aca="false">-Inputs!$E$17*1</f>
        <v>-2000</v>
      </c>
      <c r="K20" s="34" t="n">
        <f aca="false">-Inputs!$E$17*1</f>
        <v>-2000</v>
      </c>
      <c r="L20" s="34" t="n">
        <f aca="false">-Inputs!$E$17*1</f>
        <v>-2000</v>
      </c>
      <c r="M20" s="34" t="n">
        <f aca="false">-Inputs!$E$17*1</f>
        <v>-2000</v>
      </c>
      <c r="N20" s="34" t="n">
        <f aca="false">-Inputs!$E$17*1</f>
        <v>-2000</v>
      </c>
      <c r="O20" s="34" t="n">
        <f aca="false">-Inputs!$E$17*1</f>
        <v>-2000</v>
      </c>
      <c r="P20" s="34" t="n">
        <f aca="false">-Inputs!$E$17*1</f>
        <v>-2000</v>
      </c>
      <c r="Q20" s="34" t="n">
        <f aca="false">-Inputs!$E$17*1</f>
        <v>-2000</v>
      </c>
      <c r="R20" s="34" t="n">
        <f aca="false">-Inputs!$E$17*1</f>
        <v>-2000</v>
      </c>
      <c r="S20" s="34" t="n">
        <f aca="false">-Inputs!$E$17*1</f>
        <v>-2000</v>
      </c>
      <c r="T20" s="34" t="n">
        <f aca="false">-Inputs!$E$17*1</f>
        <v>-2000</v>
      </c>
      <c r="U20" s="34" t="n">
        <f aca="false">-Inputs!$E$17*1</f>
        <v>-2000</v>
      </c>
      <c r="V20" s="34" t="n">
        <f aca="false">-Inputs!$E$17*1</f>
        <v>-2000</v>
      </c>
      <c r="W20" s="34" t="n">
        <f aca="false">-Inputs!$E$17*1</f>
        <v>-2000</v>
      </c>
      <c r="X20" s="34" t="n">
        <f aca="false">-Inputs!$E$17*1</f>
        <v>-2000</v>
      </c>
      <c r="Y20" s="34" t="n">
        <f aca="false">-Inputs!$E$17*1</f>
        <v>-2000</v>
      </c>
      <c r="Z20" s="34" t="n">
        <f aca="false">-Inputs!$E$17*1</f>
        <v>-2000</v>
      </c>
      <c r="AA20" s="34" t="n">
        <f aca="false">-Inputs!$E$17*1</f>
        <v>-2000</v>
      </c>
      <c r="AB20" s="34" t="n">
        <f aca="false">-Inputs!$E$17*1</f>
        <v>-2000</v>
      </c>
      <c r="AC20" s="34" t="n">
        <f aca="false">-Inputs!$E$17*1</f>
        <v>-2000</v>
      </c>
      <c r="AD20" s="34" t="n">
        <f aca="false">-Inputs!$E$17*1</f>
        <v>-2000</v>
      </c>
      <c r="AE20" s="34" t="n">
        <f aca="false">-Inputs!$E$17*1</f>
        <v>-2000</v>
      </c>
      <c r="AF20" s="34" t="n">
        <f aca="false">-Inputs!$E$17*1</f>
        <v>-2000</v>
      </c>
      <c r="AG20" s="34" t="n">
        <f aca="false">-Inputs!$E$17*1</f>
        <v>-2000</v>
      </c>
      <c r="AH20" s="34" t="n">
        <f aca="false">-Inputs!$E$17*1</f>
        <v>-2000</v>
      </c>
      <c r="AI20" s="34" t="n">
        <f aca="false">-Inputs!$E$17*1</f>
        <v>-2000</v>
      </c>
      <c r="AJ20" s="34" t="n">
        <f aca="false">-Inputs!$E$17*1</f>
        <v>-2000</v>
      </c>
      <c r="AK20" s="34" t="n">
        <f aca="false">-Inputs!$E$17*1</f>
        <v>-2000</v>
      </c>
      <c r="AL20" s="34" t="n">
        <f aca="false">-Inputs!$E$17*1</f>
        <v>-2000</v>
      </c>
      <c r="AM20" s="34" t="n">
        <f aca="false">-Inputs!$E$17*1</f>
        <v>-2000</v>
      </c>
      <c r="AN20" s="34" t="n">
        <f aca="false">-Inputs!$E$17*1</f>
        <v>-2000</v>
      </c>
      <c r="AO20" s="34" t="n">
        <f aca="false">-Inputs!$E$17*1</f>
        <v>-2000</v>
      </c>
      <c r="AP20" s="34" t="n">
        <f aca="false">-Inputs!$E$17*1</f>
        <v>-2000</v>
      </c>
      <c r="AQ20" s="34" t="n">
        <f aca="false">-Inputs!$E$17*1</f>
        <v>-2000</v>
      </c>
      <c r="AR20" s="34" t="n">
        <f aca="false">-Inputs!$E$17*1</f>
        <v>-2000</v>
      </c>
      <c r="AS20" s="34" t="n">
        <f aca="false">-Inputs!$E$17*1</f>
        <v>-2000</v>
      </c>
      <c r="AT20" s="34" t="n">
        <f aca="false">-Inputs!$E$17*1</f>
        <v>-2000</v>
      </c>
      <c r="AU20" s="34" t="n">
        <f aca="false">-Inputs!$E$17*1</f>
        <v>-2000</v>
      </c>
      <c r="AV20" s="34" t="n">
        <f aca="false">-Inputs!$E$17*1</f>
        <v>-2000</v>
      </c>
      <c r="AW20" s="34" t="n">
        <f aca="false">-Inputs!$E$17*1</f>
        <v>-2000</v>
      </c>
      <c r="AX20" s="34" t="n">
        <f aca="false">-Inputs!$E$17*1</f>
        <v>-2000</v>
      </c>
      <c r="AY20" s="34" t="n">
        <f aca="false">-Inputs!$E$17*1</f>
        <v>-2000</v>
      </c>
      <c r="AZ20" s="34" t="n">
        <f aca="false">-Inputs!$E$17*1</f>
        <v>-2000</v>
      </c>
      <c r="BA20" s="34" t="n">
        <f aca="false">-Inputs!$E$17*1</f>
        <v>-2000</v>
      </c>
      <c r="BB20" s="34" t="n">
        <f aca="false">-Inputs!$E$17*1</f>
        <v>-2000</v>
      </c>
      <c r="BC20" s="34" t="n">
        <f aca="false">-Inputs!$E$17*1</f>
        <v>-2000</v>
      </c>
      <c r="BD20" s="34" t="n">
        <f aca="false">-Inputs!$E$17*1</f>
        <v>-2000</v>
      </c>
      <c r="BE20" s="34" t="n">
        <f aca="false">-Inputs!$E$17*1</f>
        <v>-2000</v>
      </c>
      <c r="BF20" s="34" t="n">
        <f aca="false">-Inputs!$E$17*1</f>
        <v>-2000</v>
      </c>
      <c r="BG20" s="34" t="n">
        <f aca="false">-Inputs!$E$17*1</f>
        <v>-2000</v>
      </c>
      <c r="BH20" s="34" t="n">
        <f aca="false">-Inputs!$E$17*1</f>
        <v>-2000</v>
      </c>
      <c r="BI20" s="34" t="n">
        <f aca="false">-Inputs!$E$17*1</f>
        <v>-2000</v>
      </c>
      <c r="BJ20" s="34" t="n">
        <f aca="false">-Inputs!$E$17*1</f>
        <v>-2000</v>
      </c>
    </row>
    <row r="21" customFormat="false" ht="15" hidden="false" customHeight="false" outlineLevel="0" collapsed="false">
      <c r="A21" s="4" t="s">
        <v>149</v>
      </c>
      <c r="C21" s="33" t="n">
        <f aca="false">C17+C18+C19+C20</f>
        <v>-17421.3333333333</v>
      </c>
      <c r="D21" s="33" t="n">
        <f aca="false">D17+D18+D19+D20</f>
        <v>-17499.3333333333</v>
      </c>
      <c r="E21" s="33" t="n">
        <f aca="false">E17+E18+E19+E20</f>
        <v>-17577.3333333333</v>
      </c>
      <c r="F21" s="33" t="n">
        <f aca="false">F17+F18+F19+F20</f>
        <v>-17655.3333333333</v>
      </c>
      <c r="G21" s="33" t="n">
        <f aca="false">G17+G18+G19+G20</f>
        <v>-17733.3333333333</v>
      </c>
      <c r="H21" s="33" t="n">
        <f aca="false">H17+H18+H19+H20</f>
        <v>-17811.3333333333</v>
      </c>
      <c r="I21" s="33" t="n">
        <f aca="false">I17+I18+I19+I20</f>
        <v>-17889.3333333333</v>
      </c>
      <c r="J21" s="33" t="n">
        <f aca="false">J17+J18+J19+J20</f>
        <v>-17889.3333333333</v>
      </c>
      <c r="K21" s="33" t="n">
        <f aca="false">K17+K18+K19+K20</f>
        <v>-17889.3333333333</v>
      </c>
      <c r="L21" s="33" t="n">
        <f aca="false">L17+L18+L19+L20</f>
        <v>-17889.3333333333</v>
      </c>
      <c r="M21" s="33" t="n">
        <f aca="false">M17+M18+M19+M20</f>
        <v>-17889.3333333333</v>
      </c>
      <c r="N21" s="33" t="n">
        <f aca="false">N17+N18+N19+N20</f>
        <v>-17889.3333333333</v>
      </c>
      <c r="O21" s="33" t="n">
        <f aca="false">O17+O18+O19+O20</f>
        <v>-18288.8581333333</v>
      </c>
      <c r="P21" s="33" t="n">
        <f aca="false">P17+P18+P19+P20</f>
        <v>-18288.8581333333</v>
      </c>
      <c r="Q21" s="33" t="n">
        <f aca="false">Q17+Q18+Q19+Q20</f>
        <v>-18288.8581333333</v>
      </c>
      <c r="R21" s="33" t="n">
        <f aca="false">R17+R18+R19+R20</f>
        <v>-18288.8581333333</v>
      </c>
      <c r="S21" s="33" t="n">
        <f aca="false">S17+S18+S19+S20</f>
        <v>-18288.8581333333</v>
      </c>
      <c r="T21" s="33" t="n">
        <f aca="false">T17+T18+T19+T20</f>
        <v>-18288.8581333333</v>
      </c>
      <c r="U21" s="33" t="n">
        <f aca="false">U17+U18+U19+U20</f>
        <v>-18288.8581333333</v>
      </c>
      <c r="V21" s="33" t="n">
        <f aca="false">V17+V18+V19+V20</f>
        <v>-18288.8581333333</v>
      </c>
      <c r="W21" s="33" t="n">
        <f aca="false">W17+W18+W19+W20</f>
        <v>-18288.8581333333</v>
      </c>
      <c r="X21" s="33" t="n">
        <f aca="false">X17+X18+X19+X20</f>
        <v>-18288.8581333333</v>
      </c>
      <c r="Y21" s="33" t="n">
        <f aca="false">Y17+Y18+Y19+Y20</f>
        <v>-18288.8581333333</v>
      </c>
      <c r="Z21" s="33" t="n">
        <f aca="false">Z17+Z18+Z19+Z20</f>
        <v>-18288.8581333333</v>
      </c>
      <c r="AA21" s="33" t="n">
        <f aca="false">AA17+AA18+AA19+AA20</f>
        <v>-18705.6788299733</v>
      </c>
      <c r="AB21" s="33" t="n">
        <f aca="false">AB17+AB18+AB19+AB20</f>
        <v>-18705.6788299733</v>
      </c>
      <c r="AC21" s="33" t="n">
        <f aca="false">AC17+AC18+AC19+AC20</f>
        <v>-18705.6788299733</v>
      </c>
      <c r="AD21" s="33" t="n">
        <f aca="false">AD17+AD18+AD19+AD20</f>
        <v>-18705.6788299733</v>
      </c>
      <c r="AE21" s="33" t="n">
        <f aca="false">AE17+AE18+AE19+AE20</f>
        <v>-18705.6788299733</v>
      </c>
      <c r="AF21" s="33" t="n">
        <f aca="false">AF17+AF18+AF19+AF20</f>
        <v>-18705.6788299733</v>
      </c>
      <c r="AG21" s="33" t="n">
        <f aca="false">AG17+AG18+AG19+AG20</f>
        <v>-18705.6788299733</v>
      </c>
      <c r="AH21" s="33" t="n">
        <f aca="false">AH17+AH18+AH19+AH20</f>
        <v>-18705.6788299733</v>
      </c>
      <c r="AI21" s="33" t="n">
        <f aca="false">AI17+AI18+AI19+AI20</f>
        <v>-18705.6788299733</v>
      </c>
      <c r="AJ21" s="33" t="n">
        <f aca="false">AJ17+AJ18+AJ19+AJ20</f>
        <v>-18705.6788299733</v>
      </c>
      <c r="AK21" s="33" t="n">
        <f aca="false">AK17+AK18+AK19+AK20</f>
        <v>-18705.6788299733</v>
      </c>
      <c r="AL21" s="33" t="n">
        <f aca="false">AL17+AL18+AL19+AL20</f>
        <v>-18705.6788299733</v>
      </c>
      <c r="AM21" s="33" t="n">
        <f aca="false">AM17+AM18+AM19+AM20</f>
        <v>-19140.8017721649</v>
      </c>
      <c r="AN21" s="33" t="n">
        <f aca="false">AN17+AN18+AN19+AN20</f>
        <v>-19140.8017721649</v>
      </c>
      <c r="AO21" s="33" t="n">
        <f aca="false">AO17+AO18+AO19+AO20</f>
        <v>-19140.8017721649</v>
      </c>
      <c r="AP21" s="33" t="n">
        <f aca="false">AP17+AP18+AP19+AP20</f>
        <v>-19140.8017721649</v>
      </c>
      <c r="AQ21" s="33" t="n">
        <f aca="false">AQ17+AQ18+AQ19+AQ20</f>
        <v>-19140.8017721649</v>
      </c>
      <c r="AR21" s="33" t="n">
        <f aca="false">AR17+AR18+AR19+AR20</f>
        <v>-19140.8017721649</v>
      </c>
      <c r="AS21" s="33" t="n">
        <f aca="false">AS17+AS18+AS19+AS20</f>
        <v>-19140.8017721649</v>
      </c>
      <c r="AT21" s="33" t="n">
        <f aca="false">AT17+AT18+AT19+AT20</f>
        <v>-19140.8017721649</v>
      </c>
      <c r="AU21" s="33" t="n">
        <f aca="false">AU17+AU18+AU19+AU20</f>
        <v>-19140.8017721649</v>
      </c>
      <c r="AV21" s="33" t="n">
        <f aca="false">AV17+AV18+AV19+AV20</f>
        <v>-19140.8017721649</v>
      </c>
      <c r="AW21" s="33" t="n">
        <f aca="false">AW17+AW18+AW19+AW20</f>
        <v>-19140.8017721649</v>
      </c>
      <c r="AX21" s="33" t="n">
        <f aca="false">AX17+AX18+AX19+AX20</f>
        <v>-19140.8017721649</v>
      </c>
      <c r="AY21" s="33" t="n">
        <f aca="false">AY17+AY18+AY19+AY20</f>
        <v>-19595.3082492176</v>
      </c>
      <c r="AZ21" s="33" t="n">
        <f aca="false">AZ17+AZ18+AZ19+AZ20</f>
        <v>-19595.3082492176</v>
      </c>
      <c r="BA21" s="33" t="n">
        <f aca="false">BA17+BA18+BA19+BA20</f>
        <v>-19595.3082492176</v>
      </c>
      <c r="BB21" s="33" t="n">
        <f aca="false">BB17+BB18+BB19+BB20</f>
        <v>-19595.3082492176</v>
      </c>
      <c r="BC21" s="33" t="n">
        <f aca="false">BC17+BC18+BC19+BC20</f>
        <v>-19595.3082492176</v>
      </c>
      <c r="BD21" s="33" t="n">
        <f aca="false">BD17+BD18+BD19+BD20</f>
        <v>-19595.3082492176</v>
      </c>
      <c r="BE21" s="33" t="n">
        <f aca="false">BE17+BE18+BE19+BE20</f>
        <v>-19595.3082492176</v>
      </c>
      <c r="BF21" s="33" t="n">
        <f aca="false">BF17+BF18+BF19+BF20</f>
        <v>-19595.3082492176</v>
      </c>
      <c r="BG21" s="33" t="n">
        <f aca="false">BG17+BG18+BG19+BG20</f>
        <v>-19595.3082492176</v>
      </c>
      <c r="BH21" s="33" t="n">
        <f aca="false">BH17+BH18+BH19+BH20</f>
        <v>-19595.3082492176</v>
      </c>
      <c r="BI21" s="33" t="n">
        <f aca="false">BI17+BI18+BI19+BI20</f>
        <v>-19595.3082492176</v>
      </c>
      <c r="BJ21" s="33" t="n">
        <f aca="false">BJ17+BJ18+BJ19+BJ20</f>
        <v>-19595.3082492176</v>
      </c>
    </row>
    <row r="22" customFormat="false" ht="15" hidden="false" customHeight="false" outlineLevel="0" collapsed="false">
      <c r="A22" s="4" t="s">
        <v>11</v>
      </c>
      <c r="C22" s="33" t="n">
        <f aca="false">C14+C21</f>
        <v>-6969.33333333334</v>
      </c>
      <c r="D22" s="33" t="n">
        <f aca="false">D14+D21</f>
        <v>-5305.33333333333</v>
      </c>
      <c r="E22" s="33" t="n">
        <f aca="false">E14+E21</f>
        <v>-3641.33333333334</v>
      </c>
      <c r="F22" s="33" t="n">
        <f aca="false">F14+F21</f>
        <v>-1977.33333333334</v>
      </c>
      <c r="G22" s="33" t="n">
        <f aca="false">G14+G21</f>
        <v>-313.333333333339</v>
      </c>
      <c r="H22" s="33" t="n">
        <f aca="false">H14+H21</f>
        <v>1350.66666666666</v>
      </c>
      <c r="I22" s="33" t="n">
        <f aca="false">I14+I21</f>
        <v>3014.66666666666</v>
      </c>
      <c r="J22" s="33" t="n">
        <f aca="false">J14+J21</f>
        <v>3014.66666666666</v>
      </c>
      <c r="K22" s="33" t="n">
        <f aca="false">K14+K21</f>
        <v>3014.66666666666</v>
      </c>
      <c r="L22" s="33" t="n">
        <f aca="false">L14+L21</f>
        <v>3014.66666666666</v>
      </c>
      <c r="M22" s="33" t="n">
        <f aca="false">M14+M21</f>
        <v>3014.66666666666</v>
      </c>
      <c r="N22" s="33" t="n">
        <f aca="false">N14+N21</f>
        <v>3014.66666666666</v>
      </c>
      <c r="O22" s="33" t="n">
        <f aca="false">O14+O21</f>
        <v>4534.12906666667</v>
      </c>
      <c r="P22" s="33" t="n">
        <f aca="false">P14+P21</f>
        <v>4534.12906666667</v>
      </c>
      <c r="Q22" s="33" t="n">
        <f aca="false">Q14+Q21</f>
        <v>4534.12906666667</v>
      </c>
      <c r="R22" s="33" t="n">
        <f aca="false">R14+R21</f>
        <v>4534.12906666667</v>
      </c>
      <c r="S22" s="33" t="n">
        <f aca="false">S14+S21</f>
        <v>4534.12906666667</v>
      </c>
      <c r="T22" s="33" t="n">
        <f aca="false">T14+T21</f>
        <v>4534.12906666667</v>
      </c>
      <c r="U22" s="33" t="n">
        <f aca="false">U14+U21</f>
        <v>4534.12906666667</v>
      </c>
      <c r="V22" s="33" t="n">
        <f aca="false">V14+V21</f>
        <v>4534.12906666667</v>
      </c>
      <c r="W22" s="33" t="n">
        <f aca="false">W14+W21</f>
        <v>4534.12906666667</v>
      </c>
      <c r="X22" s="33" t="n">
        <f aca="false">X14+X21</f>
        <v>4534.12906666667</v>
      </c>
      <c r="Y22" s="33" t="n">
        <f aca="false">Y14+Y21</f>
        <v>4534.12906666667</v>
      </c>
      <c r="Z22" s="33" t="n">
        <f aca="false">Z14+Z21</f>
        <v>4534.12906666667</v>
      </c>
      <c r="AA22" s="33" t="n">
        <f aca="false">AA14+AA21</f>
        <v>6212.45859498667</v>
      </c>
      <c r="AB22" s="33" t="n">
        <f aca="false">AB14+AB21</f>
        <v>6212.45859498667</v>
      </c>
      <c r="AC22" s="33" t="n">
        <f aca="false">AC14+AC21</f>
        <v>6212.45859498667</v>
      </c>
      <c r="AD22" s="33" t="n">
        <f aca="false">AD14+AD21</f>
        <v>6212.45859498667</v>
      </c>
      <c r="AE22" s="33" t="n">
        <f aca="false">AE14+AE21</f>
        <v>6212.45859498667</v>
      </c>
      <c r="AF22" s="33" t="n">
        <f aca="false">AF14+AF21</f>
        <v>6212.45859498667</v>
      </c>
      <c r="AG22" s="33" t="n">
        <f aca="false">AG14+AG21</f>
        <v>6212.45859498667</v>
      </c>
      <c r="AH22" s="33" t="n">
        <f aca="false">AH14+AH21</f>
        <v>6212.45859498667</v>
      </c>
      <c r="AI22" s="33" t="n">
        <f aca="false">AI14+AI21</f>
        <v>6212.45859498667</v>
      </c>
      <c r="AJ22" s="33" t="n">
        <f aca="false">AJ14+AJ21</f>
        <v>6212.45859498667</v>
      </c>
      <c r="AK22" s="33" t="n">
        <f aca="false">AK14+AK21</f>
        <v>6212.45859498667</v>
      </c>
      <c r="AL22" s="33" t="n">
        <f aca="false">AL14+AL21</f>
        <v>6212.45859498667</v>
      </c>
      <c r="AM22" s="33" t="n">
        <f aca="false">AM14+AM21</f>
        <v>8064.82066840645</v>
      </c>
      <c r="AN22" s="33" t="n">
        <f aca="false">AN14+AN21</f>
        <v>8064.82066840645</v>
      </c>
      <c r="AO22" s="33" t="n">
        <f aca="false">AO14+AO21</f>
        <v>8064.82066840645</v>
      </c>
      <c r="AP22" s="33" t="n">
        <f aca="false">AP14+AP21</f>
        <v>8064.82066840645</v>
      </c>
      <c r="AQ22" s="33" t="n">
        <f aca="false">AQ14+AQ21</f>
        <v>8064.82066840645</v>
      </c>
      <c r="AR22" s="33" t="n">
        <f aca="false">AR14+AR21</f>
        <v>8064.82066840645</v>
      </c>
      <c r="AS22" s="33" t="n">
        <f aca="false">AS14+AS21</f>
        <v>8064.82066840645</v>
      </c>
      <c r="AT22" s="33" t="n">
        <f aca="false">AT14+AT21</f>
        <v>8064.82066840645</v>
      </c>
      <c r="AU22" s="33" t="n">
        <f aca="false">AU14+AU21</f>
        <v>8064.82066840645</v>
      </c>
      <c r="AV22" s="33" t="n">
        <f aca="false">AV14+AV21</f>
        <v>8064.82066840645</v>
      </c>
      <c r="AW22" s="33" t="n">
        <f aca="false">AW14+AW21</f>
        <v>8064.82066840645</v>
      </c>
      <c r="AX22" s="33" t="n">
        <f aca="false">AX14+AX21</f>
        <v>8064.82066840645</v>
      </c>
      <c r="AY22" s="33" t="n">
        <f aca="false">AY14+AY21</f>
        <v>10107.7903313982</v>
      </c>
      <c r="AZ22" s="33" t="n">
        <f aca="false">AZ14+AZ21</f>
        <v>10107.7903313982</v>
      </c>
      <c r="BA22" s="33" t="n">
        <f aca="false">BA14+BA21</f>
        <v>10107.7903313982</v>
      </c>
      <c r="BB22" s="33" t="n">
        <f aca="false">BB14+BB21</f>
        <v>10107.7903313982</v>
      </c>
      <c r="BC22" s="33" t="n">
        <f aca="false">BC14+BC21</f>
        <v>10107.7903313982</v>
      </c>
      <c r="BD22" s="33" t="n">
        <f aca="false">BD14+BD21</f>
        <v>10107.7903313982</v>
      </c>
      <c r="BE22" s="33" t="n">
        <f aca="false">BE14+BE21</f>
        <v>10107.7903313982</v>
      </c>
      <c r="BF22" s="33" t="n">
        <f aca="false">BF14+BF21</f>
        <v>10107.7903313982</v>
      </c>
      <c r="BG22" s="33" t="n">
        <f aca="false">BG14+BG21</f>
        <v>10107.7903313982</v>
      </c>
      <c r="BH22" s="33" t="n">
        <f aca="false">BH14+BH21</f>
        <v>10107.7903313982</v>
      </c>
      <c r="BI22" s="33" t="n">
        <f aca="false">BI14+BI21</f>
        <v>10107.7903313982</v>
      </c>
      <c r="BJ22" s="33" t="n">
        <f aca="false">BJ14+BJ21</f>
        <v>10107.7903313982</v>
      </c>
    </row>
    <row r="24" customFormat="false" ht="15" hidden="false" customHeight="false" outlineLevel="0" collapsed="false">
      <c r="A24" s="7" t="s">
        <v>150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customFormat="false" ht="15" hidden="false" customHeight="false" outlineLevel="0" collapsed="false">
      <c r="A25" s="4" t="s">
        <v>151</v>
      </c>
      <c r="C25" s="15" t="n">
        <f aca="false">C22+C36</f>
        <v>-8874.09523809524</v>
      </c>
      <c r="D25" s="15" t="n">
        <f aca="false">D22+D36</f>
        <v>-7210.09523809524</v>
      </c>
      <c r="E25" s="15" t="n">
        <f aca="false">E22+E36</f>
        <v>-5546.09523809524</v>
      </c>
      <c r="F25" s="15" t="n">
        <f aca="false">F22+F36</f>
        <v>-3882.09523809524</v>
      </c>
      <c r="G25" s="15" t="n">
        <f aca="false">G22+G36</f>
        <v>-2218.09523809524</v>
      </c>
      <c r="H25" s="15" t="n">
        <f aca="false">H22+H36</f>
        <v>-554.095238095241</v>
      </c>
      <c r="I25" s="15" t="n">
        <f aca="false">I22+I36</f>
        <v>1109.90476190476</v>
      </c>
      <c r="J25" s="15" t="n">
        <f aca="false">J22+J36</f>
        <v>1109.90476190476</v>
      </c>
      <c r="K25" s="15" t="n">
        <f aca="false">K22+K36</f>
        <v>1109.90476190476</v>
      </c>
      <c r="L25" s="15" t="n">
        <f aca="false">L22+L36</f>
        <v>1109.90476190476</v>
      </c>
      <c r="M25" s="15" t="n">
        <f aca="false">M22+M36</f>
        <v>1109.90476190476</v>
      </c>
      <c r="N25" s="15" t="n">
        <f aca="false">N22+N36</f>
        <v>1109.90476190476</v>
      </c>
      <c r="O25" s="15" t="n">
        <f aca="false">O22+O36</f>
        <v>2629.36716190476</v>
      </c>
      <c r="P25" s="15" t="n">
        <f aca="false">P22+P36</f>
        <v>2629.36716190476</v>
      </c>
      <c r="Q25" s="15" t="n">
        <f aca="false">Q22+Q36</f>
        <v>2629.36716190476</v>
      </c>
      <c r="R25" s="15" t="n">
        <f aca="false">R22+R36</f>
        <v>2629.36716190476</v>
      </c>
      <c r="S25" s="15" t="n">
        <f aca="false">S22+S36</f>
        <v>2629.36716190476</v>
      </c>
      <c r="T25" s="15" t="n">
        <f aca="false">T22+T36</f>
        <v>2629.36716190476</v>
      </c>
      <c r="U25" s="15" t="n">
        <f aca="false">U22+U36</f>
        <v>2629.36716190476</v>
      </c>
      <c r="V25" s="15" t="n">
        <f aca="false">V22+V36</f>
        <v>2629.36716190476</v>
      </c>
      <c r="W25" s="15" t="n">
        <f aca="false">W22+W36</f>
        <v>2629.36716190476</v>
      </c>
      <c r="X25" s="15" t="n">
        <f aca="false">X22+X36</f>
        <v>2629.36716190476</v>
      </c>
      <c r="Y25" s="15" t="n">
        <f aca="false">Y22+Y36</f>
        <v>2629.36716190476</v>
      </c>
      <c r="Z25" s="15" t="n">
        <f aca="false">Z22+Z36</f>
        <v>2629.36716190476</v>
      </c>
      <c r="AA25" s="15" t="n">
        <f aca="false">AA22+AA36</f>
        <v>4307.69669022477</v>
      </c>
      <c r="AB25" s="15" t="n">
        <f aca="false">AB22+AB36</f>
        <v>4307.69669022477</v>
      </c>
      <c r="AC25" s="15" t="n">
        <f aca="false">AC22+AC36</f>
        <v>4307.69669022477</v>
      </c>
      <c r="AD25" s="15" t="n">
        <f aca="false">AD22+AD36</f>
        <v>4307.69669022477</v>
      </c>
      <c r="AE25" s="15" t="n">
        <f aca="false">AE22+AE36</f>
        <v>4307.69669022477</v>
      </c>
      <c r="AF25" s="15" t="n">
        <f aca="false">AF22+AF36</f>
        <v>4307.69669022477</v>
      </c>
      <c r="AG25" s="15" t="n">
        <f aca="false">AG22+AG36</f>
        <v>4307.69669022477</v>
      </c>
      <c r="AH25" s="15" t="n">
        <f aca="false">AH22+AH36</f>
        <v>4307.69669022477</v>
      </c>
      <c r="AI25" s="15" t="n">
        <f aca="false">AI22+AI36</f>
        <v>4307.69669022477</v>
      </c>
      <c r="AJ25" s="15" t="n">
        <f aca="false">AJ22+AJ36</f>
        <v>4307.69669022477</v>
      </c>
      <c r="AK25" s="15" t="n">
        <f aca="false">AK22+AK36</f>
        <v>4307.69669022477</v>
      </c>
      <c r="AL25" s="15" t="n">
        <f aca="false">AL22+AL36</f>
        <v>4307.69669022477</v>
      </c>
      <c r="AM25" s="15" t="n">
        <f aca="false">AM22+AM36</f>
        <v>6160.05876364455</v>
      </c>
      <c r="AN25" s="15" t="n">
        <f aca="false">AN22+AN36</f>
        <v>6160.05876364455</v>
      </c>
      <c r="AO25" s="15" t="n">
        <f aca="false">AO22+AO36</f>
        <v>6160.05876364455</v>
      </c>
      <c r="AP25" s="15" t="n">
        <f aca="false">AP22+AP36</f>
        <v>6160.05876364455</v>
      </c>
      <c r="AQ25" s="15" t="n">
        <f aca="false">AQ22+AQ36</f>
        <v>6160.05876364455</v>
      </c>
      <c r="AR25" s="15" t="n">
        <f aca="false">AR22+AR36</f>
        <v>6160.05876364455</v>
      </c>
      <c r="AS25" s="15" t="n">
        <f aca="false">AS22+AS36</f>
        <v>6160.05876364455</v>
      </c>
      <c r="AT25" s="15" t="n">
        <f aca="false">AT22+AT36</f>
        <v>6160.05876364455</v>
      </c>
      <c r="AU25" s="15" t="n">
        <f aca="false">AU22+AU36</f>
        <v>6160.05876364455</v>
      </c>
      <c r="AV25" s="15" t="n">
        <f aca="false">AV22+AV36</f>
        <v>6160.05876364455</v>
      </c>
      <c r="AW25" s="15" t="n">
        <f aca="false">AW22+AW36</f>
        <v>6160.05876364455</v>
      </c>
      <c r="AX25" s="15" t="n">
        <f aca="false">AX22+AX36</f>
        <v>6160.05876364455</v>
      </c>
      <c r="AY25" s="15" t="n">
        <f aca="false">AY22+AY36</f>
        <v>8203.02842663625</v>
      </c>
      <c r="AZ25" s="15" t="n">
        <f aca="false">AZ22+AZ36</f>
        <v>8203.02842663625</v>
      </c>
      <c r="BA25" s="15" t="n">
        <f aca="false">BA22+BA36</f>
        <v>8203.02842663625</v>
      </c>
      <c r="BB25" s="15" t="n">
        <f aca="false">BB22+BB36</f>
        <v>8203.02842663625</v>
      </c>
      <c r="BC25" s="15" t="n">
        <f aca="false">BC22+BC36</f>
        <v>8203.02842663625</v>
      </c>
      <c r="BD25" s="15" t="n">
        <f aca="false">BD22+BD36</f>
        <v>8203.02842663625</v>
      </c>
      <c r="BE25" s="15" t="n">
        <f aca="false">BE22+BE36</f>
        <v>8203.02842663625</v>
      </c>
      <c r="BF25" s="15" t="n">
        <f aca="false">BF22+BF36</f>
        <v>8203.02842663625</v>
      </c>
      <c r="BG25" s="15" t="n">
        <f aca="false">BG22+BG36</f>
        <v>8203.02842663625</v>
      </c>
      <c r="BH25" s="15" t="n">
        <f aca="false">BH22+BH36</f>
        <v>8203.02842663625</v>
      </c>
      <c r="BI25" s="15" t="n">
        <f aca="false">BI22+BI36</f>
        <v>8203.02842663625</v>
      </c>
      <c r="BJ25" s="15" t="n">
        <f aca="false">BJ22+BJ36</f>
        <v>8203.02842663625</v>
      </c>
    </row>
    <row r="26" customFormat="false" ht="15" hidden="false" customHeight="false" outlineLevel="0" collapsed="false">
      <c r="A26" s="11" t="s">
        <v>152</v>
      </c>
      <c r="C26" s="34" t="n">
        <f aca="false">-(C41+C42+C44)/2*Inputs!$E$31/12</f>
        <v>-533.333333333333</v>
      </c>
      <c r="D26" s="34" t="n">
        <f aca="false">-(D41+D42+D44)/2*Inputs!$E$31/12</f>
        <v>-528.888888888889</v>
      </c>
      <c r="E26" s="34" t="n">
        <f aca="false">-(E41+E42+E44)/2*Inputs!$E$31/12</f>
        <v>-520</v>
      </c>
      <c r="F26" s="34" t="n">
        <f aca="false">-(F41+F42+F44)/2*Inputs!$E$31/12</f>
        <v>-511.111111111111</v>
      </c>
      <c r="G26" s="34" t="n">
        <f aca="false">-(G41+G42+G44)/2*Inputs!$E$31/12</f>
        <v>-502.222222222222</v>
      </c>
      <c r="H26" s="34" t="n">
        <f aca="false">-(H41+H42+H44)/2*Inputs!$E$31/12</f>
        <v>-493.333333333334</v>
      </c>
      <c r="I26" s="34" t="n">
        <f aca="false">-(I41+I42+I44)/2*Inputs!$E$31/12</f>
        <v>-484.444444444445</v>
      </c>
      <c r="J26" s="34" t="n">
        <f aca="false">-(J41+J42+J44)/2*Inputs!$E$31/12</f>
        <v>-475.555555555556</v>
      </c>
      <c r="K26" s="34" t="n">
        <f aca="false">-(K41+K42+K44)/2*Inputs!$E$31/12</f>
        <v>-466.666666666667</v>
      </c>
      <c r="L26" s="34" t="n">
        <f aca="false">-(L41+L42+L44)/2*Inputs!$E$31/12</f>
        <v>-457.777777777778</v>
      </c>
      <c r="M26" s="34" t="n">
        <f aca="false">-(M41+M42+M44)/2*Inputs!$E$31/12</f>
        <v>-448.888888888889</v>
      </c>
      <c r="N26" s="34" t="n">
        <f aca="false">-(N41+N42+N44)/2*Inputs!$E$31/12</f>
        <v>-440</v>
      </c>
      <c r="O26" s="34" t="n">
        <f aca="false">-(O41+O42+O44)/2*Inputs!$E$31/12</f>
        <v>-431.111111111112</v>
      </c>
      <c r="P26" s="34" t="n">
        <f aca="false">-(P41+P42+P44)/2*Inputs!$E$31/12</f>
        <v>-422.222222222222</v>
      </c>
      <c r="Q26" s="34" t="n">
        <f aca="false">-(Q41+Q42+Q44)/2*Inputs!$E$31/12</f>
        <v>-413.333333333334</v>
      </c>
      <c r="R26" s="34" t="n">
        <f aca="false">-(R41+R42+R44)/2*Inputs!$E$31/12</f>
        <v>-404.444444444445</v>
      </c>
      <c r="S26" s="34" t="n">
        <f aca="false">-(S41+S42+S44)/2*Inputs!$E$31/12</f>
        <v>-395.555555555556</v>
      </c>
      <c r="T26" s="34" t="n">
        <f aca="false">-(T41+T42+T44)/2*Inputs!$E$31/12</f>
        <v>-386.666666666667</v>
      </c>
      <c r="U26" s="34" t="n">
        <f aca="false">-(U41+U42+U44)/2*Inputs!$E$31/12</f>
        <v>-377.777777777778</v>
      </c>
      <c r="V26" s="34" t="n">
        <f aca="false">-(V41+V42+V44)/2*Inputs!$E$31/12</f>
        <v>-368.888888888889</v>
      </c>
      <c r="W26" s="34" t="n">
        <f aca="false">-(W41+W42+W44)/2*Inputs!$E$31/12</f>
        <v>-360</v>
      </c>
      <c r="X26" s="34" t="n">
        <f aca="false">-(X41+X42+X44)/2*Inputs!$E$31/12</f>
        <v>-351.111111111111</v>
      </c>
      <c r="Y26" s="34" t="n">
        <f aca="false">-(Y41+Y42+Y44)/2*Inputs!$E$31/12</f>
        <v>-342.222222222222</v>
      </c>
      <c r="Z26" s="34" t="n">
        <f aca="false">-(Z41+Z42+Z44)/2*Inputs!$E$31/12</f>
        <v>-333.333333333333</v>
      </c>
      <c r="AA26" s="34" t="n">
        <f aca="false">-(AA41+AA42+AA44)/2*Inputs!$E$31/12</f>
        <v>-324.444444444445</v>
      </c>
      <c r="AB26" s="34" t="n">
        <f aca="false">-(AB41+AB42+AB44)/2*Inputs!$E$31/12</f>
        <v>-315.555555555556</v>
      </c>
      <c r="AC26" s="34" t="n">
        <f aca="false">-(AC41+AC42+AC44)/2*Inputs!$E$31/12</f>
        <v>-306.666666666667</v>
      </c>
      <c r="AD26" s="34" t="n">
        <f aca="false">-(AD41+AD42+AD44)/2*Inputs!$E$31/12</f>
        <v>-297.777777777778</v>
      </c>
      <c r="AE26" s="34" t="n">
        <f aca="false">-(AE41+AE42+AE44)/2*Inputs!$E$31/12</f>
        <v>-288.888888888889</v>
      </c>
      <c r="AF26" s="34" t="n">
        <f aca="false">-(AF41+AF42+AF44)/2*Inputs!$E$31/12</f>
        <v>-280</v>
      </c>
      <c r="AG26" s="34" t="n">
        <f aca="false">-(AG41+AG42+AG44)/2*Inputs!$E$31/12</f>
        <v>-271.111111111111</v>
      </c>
      <c r="AH26" s="34" t="n">
        <f aca="false">-(AH41+AH42+AH44)/2*Inputs!$E$31/12</f>
        <v>-262.222222222222</v>
      </c>
      <c r="AI26" s="34" t="n">
        <f aca="false">-(AI41+AI42+AI44)/2*Inputs!$E$31/12</f>
        <v>-253.333333333333</v>
      </c>
      <c r="AJ26" s="34" t="n">
        <f aca="false">-(AJ41+AJ42+AJ44)/2*Inputs!$E$31/12</f>
        <v>-244.444444444444</v>
      </c>
      <c r="AK26" s="34" t="n">
        <f aca="false">-(AK41+AK42+AK44)/2*Inputs!$E$31/12</f>
        <v>-235.555555555556</v>
      </c>
      <c r="AL26" s="34" t="n">
        <f aca="false">-(AL41+AL42+AL44)/2*Inputs!$E$31/12</f>
        <v>-226.666666666667</v>
      </c>
      <c r="AM26" s="34" t="n">
        <f aca="false">-(AM41+AM42+AM44)/2*Inputs!$E$31/12</f>
        <v>-217.777777777778</v>
      </c>
      <c r="AN26" s="34" t="n">
        <f aca="false">-(AN41+AN42+AN44)/2*Inputs!$E$31/12</f>
        <v>-208.888888888889</v>
      </c>
      <c r="AO26" s="34" t="n">
        <f aca="false">-(AO41+AO42+AO44)/2*Inputs!$E$31/12</f>
        <v>-200</v>
      </c>
      <c r="AP26" s="34" t="n">
        <f aca="false">-(AP41+AP42+AP44)/2*Inputs!$E$31/12</f>
        <v>-191.111111111111</v>
      </c>
      <c r="AQ26" s="34" t="n">
        <f aca="false">-(AQ41+AQ42+AQ44)/2*Inputs!$E$31/12</f>
        <v>-182.222222222222</v>
      </c>
      <c r="AR26" s="34" t="n">
        <f aca="false">-(AR41+AR42+AR44)/2*Inputs!$E$31/12</f>
        <v>-173.333333333333</v>
      </c>
      <c r="AS26" s="34" t="n">
        <f aca="false">-(AS41+AS42+AS44)/2*Inputs!$E$31/12</f>
        <v>-164.444444444444</v>
      </c>
      <c r="AT26" s="34" t="n">
        <f aca="false">-(AT41+AT42+AT44)/2*Inputs!$E$31/12</f>
        <v>-155.555555555556</v>
      </c>
      <c r="AU26" s="34" t="n">
        <f aca="false">-(AU41+AU42+AU44)/2*Inputs!$E$31/12</f>
        <v>-146.666666666667</v>
      </c>
      <c r="AV26" s="34" t="n">
        <f aca="false">-(AV41+AV42+AV44)/2*Inputs!$E$31/12</f>
        <v>-137.777777777778</v>
      </c>
      <c r="AW26" s="34" t="n">
        <f aca="false">-(AW41+AW42+AW44)/2*Inputs!$E$31/12</f>
        <v>-128.888888888889</v>
      </c>
      <c r="AX26" s="34" t="n">
        <f aca="false">-(AX41+AX42+AX44)/2*Inputs!$E$31/12</f>
        <v>-120</v>
      </c>
      <c r="AY26" s="34" t="n">
        <f aca="false">-(AY41+AY42+AY44)/2*Inputs!$E$31/12</f>
        <v>-111.111111111111</v>
      </c>
      <c r="AZ26" s="34" t="n">
        <f aca="false">-(AZ41+AZ42+AZ44)/2*Inputs!$E$31/12</f>
        <v>-102.222222222222</v>
      </c>
      <c r="BA26" s="34" t="n">
        <f aca="false">-(BA41+BA42+BA44)/2*Inputs!$E$31/12</f>
        <v>-93.3333333333333</v>
      </c>
      <c r="BB26" s="34" t="n">
        <f aca="false">-(BB41+BB42+BB44)/2*Inputs!$E$31/12</f>
        <v>-84.4444444444445</v>
      </c>
      <c r="BC26" s="34" t="n">
        <f aca="false">-(BC41+BC42+BC44)/2*Inputs!$E$31/12</f>
        <v>-75.5555555555556</v>
      </c>
      <c r="BD26" s="34" t="n">
        <f aca="false">-(BD41+BD42+BD44)/2*Inputs!$E$31/12</f>
        <v>-66.6666666666667</v>
      </c>
      <c r="BE26" s="34" t="n">
        <f aca="false">-(BE41+BE42+BE44)/2*Inputs!$E$31/12</f>
        <v>-57.7777777777778</v>
      </c>
      <c r="BF26" s="34" t="n">
        <f aca="false">-(BF41+BF42+BF44)/2*Inputs!$E$31/12</f>
        <v>-48.8888888888889</v>
      </c>
      <c r="BG26" s="34" t="n">
        <f aca="false">-(BG41+BG42+BG44)/2*Inputs!$E$31/12</f>
        <v>-40</v>
      </c>
      <c r="BH26" s="34" t="n">
        <f aca="false">-(BH41+BH42+BH44)/2*Inputs!$E$31/12</f>
        <v>-31.1111111111111</v>
      </c>
      <c r="BI26" s="34" t="n">
        <f aca="false">-(BI41+BI42+BI44)/2*Inputs!$E$31/12</f>
        <v>-22.2222222222222</v>
      </c>
      <c r="BJ26" s="34" t="n">
        <f aca="false">-(BJ41+BJ42+BJ44)/2*Inputs!$E$31/12</f>
        <v>-13.3333333333333</v>
      </c>
    </row>
    <row r="27" customFormat="false" ht="15" hidden="false" customHeight="false" outlineLevel="0" collapsed="false">
      <c r="A27" s="4" t="s">
        <v>153</v>
      </c>
      <c r="C27" s="33" t="n">
        <f aca="false">C25+C26</f>
        <v>-9407.42857142857</v>
      </c>
      <c r="D27" s="33" t="n">
        <f aca="false">D25+D26</f>
        <v>-7738.98412698413</v>
      </c>
      <c r="E27" s="33" t="n">
        <f aca="false">E25+E26</f>
        <v>-6066.09523809524</v>
      </c>
      <c r="F27" s="33" t="n">
        <f aca="false">F25+F26</f>
        <v>-4393.20634920635</v>
      </c>
      <c r="G27" s="33" t="n">
        <f aca="false">G25+G26</f>
        <v>-2720.31746031747</v>
      </c>
      <c r="H27" s="33" t="n">
        <f aca="false">H25+H26</f>
        <v>-1047.42857142857</v>
      </c>
      <c r="I27" s="33" t="n">
        <f aca="false">I25+I26</f>
        <v>625.460317460315</v>
      </c>
      <c r="J27" s="33" t="n">
        <f aca="false">J25+J26</f>
        <v>634.349206349204</v>
      </c>
      <c r="K27" s="33" t="n">
        <f aca="false">K25+K26</f>
        <v>643.238095238093</v>
      </c>
      <c r="L27" s="33" t="n">
        <f aca="false">L25+L26</f>
        <v>652.126984126981</v>
      </c>
      <c r="M27" s="33" t="n">
        <f aca="false">M25+M26</f>
        <v>661.01587301587</v>
      </c>
      <c r="N27" s="33" t="n">
        <f aca="false">N25+N26</f>
        <v>669.904761904759</v>
      </c>
      <c r="O27" s="33" t="n">
        <f aca="false">O25+O26</f>
        <v>2198.25605079365</v>
      </c>
      <c r="P27" s="33" t="n">
        <f aca="false">P25+P26</f>
        <v>2207.14493968254</v>
      </c>
      <c r="Q27" s="33" t="n">
        <f aca="false">Q25+Q26</f>
        <v>2216.03382857143</v>
      </c>
      <c r="R27" s="33" t="n">
        <f aca="false">R25+R26</f>
        <v>2224.92271746032</v>
      </c>
      <c r="S27" s="33" t="n">
        <f aca="false">S25+S26</f>
        <v>2233.81160634921</v>
      </c>
      <c r="T27" s="33" t="n">
        <f aca="false">T25+T26</f>
        <v>2242.7004952381</v>
      </c>
      <c r="U27" s="33" t="n">
        <f aca="false">U25+U26</f>
        <v>2251.58938412699</v>
      </c>
      <c r="V27" s="33" t="n">
        <f aca="false">V25+V26</f>
        <v>2260.47827301587</v>
      </c>
      <c r="W27" s="33" t="n">
        <f aca="false">W25+W26</f>
        <v>2269.36716190476</v>
      </c>
      <c r="X27" s="33" t="n">
        <f aca="false">X25+X26</f>
        <v>2278.25605079365</v>
      </c>
      <c r="Y27" s="33" t="n">
        <f aca="false">Y25+Y26</f>
        <v>2287.14493968254</v>
      </c>
      <c r="Z27" s="33" t="n">
        <f aca="false">Z25+Z26</f>
        <v>2296.03382857143</v>
      </c>
      <c r="AA27" s="33" t="n">
        <f aca="false">AA25+AA26</f>
        <v>3983.25224578032</v>
      </c>
      <c r="AB27" s="33" t="n">
        <f aca="false">AB25+AB26</f>
        <v>3992.14113466921</v>
      </c>
      <c r="AC27" s="33" t="n">
        <f aca="false">AC25+AC26</f>
        <v>4001.0300235581</v>
      </c>
      <c r="AD27" s="33" t="n">
        <f aca="false">AD25+AD26</f>
        <v>4009.91891244699</v>
      </c>
      <c r="AE27" s="33" t="n">
        <f aca="false">AE25+AE26</f>
        <v>4018.80780133588</v>
      </c>
      <c r="AF27" s="33" t="n">
        <f aca="false">AF25+AF26</f>
        <v>4027.69669022477</v>
      </c>
      <c r="AG27" s="33" t="n">
        <f aca="false">AG25+AG26</f>
        <v>4036.58557911365</v>
      </c>
      <c r="AH27" s="33" t="n">
        <f aca="false">AH25+AH26</f>
        <v>4045.47446800254</v>
      </c>
      <c r="AI27" s="33" t="n">
        <f aca="false">AI25+AI26</f>
        <v>4054.36335689143</v>
      </c>
      <c r="AJ27" s="33" t="n">
        <f aca="false">AJ25+AJ26</f>
        <v>4063.25224578032</v>
      </c>
      <c r="AK27" s="33" t="n">
        <f aca="false">AK25+AK26</f>
        <v>4072.14113466921</v>
      </c>
      <c r="AL27" s="33" t="n">
        <f aca="false">AL25+AL26</f>
        <v>4081.0300235581</v>
      </c>
      <c r="AM27" s="33" t="n">
        <f aca="false">AM25+AM26</f>
        <v>5942.28098586677</v>
      </c>
      <c r="AN27" s="33" t="n">
        <f aca="false">AN25+AN26</f>
        <v>5951.16987475566</v>
      </c>
      <c r="AO27" s="33" t="n">
        <f aca="false">AO25+AO26</f>
        <v>5960.05876364455</v>
      </c>
      <c r="AP27" s="33" t="n">
        <f aca="false">AP25+AP26</f>
        <v>5968.94765253343</v>
      </c>
      <c r="AQ27" s="33" t="n">
        <f aca="false">AQ25+AQ26</f>
        <v>5977.83654142232</v>
      </c>
      <c r="AR27" s="33" t="n">
        <f aca="false">AR25+AR26</f>
        <v>5986.72543031121</v>
      </c>
      <c r="AS27" s="33" t="n">
        <f aca="false">AS25+AS26</f>
        <v>5995.6143192001</v>
      </c>
      <c r="AT27" s="33" t="n">
        <f aca="false">AT25+AT26</f>
        <v>6004.50320808899</v>
      </c>
      <c r="AU27" s="33" t="n">
        <f aca="false">AU25+AU26</f>
        <v>6013.39209697788</v>
      </c>
      <c r="AV27" s="33" t="n">
        <f aca="false">AV25+AV26</f>
        <v>6022.28098586677</v>
      </c>
      <c r="AW27" s="33" t="n">
        <f aca="false">AW25+AW26</f>
        <v>6031.16987475566</v>
      </c>
      <c r="AX27" s="33" t="n">
        <f aca="false">AX25+AX26</f>
        <v>6040.05876364455</v>
      </c>
      <c r="AY27" s="33" t="n">
        <f aca="false">AY25+AY26</f>
        <v>8091.91731552514</v>
      </c>
      <c r="AZ27" s="33" t="n">
        <f aca="false">AZ25+AZ26</f>
        <v>8100.80620441403</v>
      </c>
      <c r="BA27" s="33" t="n">
        <f aca="false">BA25+BA26</f>
        <v>8109.69509330292</v>
      </c>
      <c r="BB27" s="33" t="n">
        <f aca="false">BB25+BB26</f>
        <v>8118.58398219181</v>
      </c>
      <c r="BC27" s="33" t="n">
        <f aca="false">BC25+BC26</f>
        <v>8127.4728710807</v>
      </c>
      <c r="BD27" s="33" t="n">
        <f aca="false">BD25+BD26</f>
        <v>8136.36175996959</v>
      </c>
      <c r="BE27" s="33" t="n">
        <f aca="false">BE25+BE26</f>
        <v>8145.25064885848</v>
      </c>
      <c r="BF27" s="33" t="n">
        <f aca="false">BF25+BF26</f>
        <v>8154.13953774737</v>
      </c>
      <c r="BG27" s="33" t="n">
        <f aca="false">BG25+BG26</f>
        <v>8163.02842663625</v>
      </c>
      <c r="BH27" s="33" t="n">
        <f aca="false">BH25+BH26</f>
        <v>8171.91731552514</v>
      </c>
      <c r="BI27" s="33" t="n">
        <f aca="false">BI25+BI26</f>
        <v>8180.80620441403</v>
      </c>
      <c r="BJ27" s="33" t="n">
        <f aca="false">BJ25+BJ26</f>
        <v>8189.69509330292</v>
      </c>
    </row>
    <row r="28" customFormat="false" ht="15" hidden="false" customHeight="false" outlineLevel="0" collapsed="false">
      <c r="A28" s="21" t="s">
        <v>154</v>
      </c>
      <c r="C28" s="34" t="n">
        <f aca="false">C27</f>
        <v>-9407.42857142857</v>
      </c>
      <c r="D28" s="34" t="n">
        <f aca="false">C28+D27</f>
        <v>-17146.4126984127</v>
      </c>
      <c r="E28" s="34" t="n">
        <f aca="false">D28+E27</f>
        <v>-23212.5079365079</v>
      </c>
      <c r="F28" s="34" t="n">
        <f aca="false">E28+F27</f>
        <v>-27605.7142857143</v>
      </c>
      <c r="G28" s="34" t="n">
        <f aca="false">F28+G27</f>
        <v>-30326.0317460318</v>
      </c>
      <c r="H28" s="34" t="n">
        <f aca="false">G28+H27</f>
        <v>-31373.4603174603</v>
      </c>
      <c r="I28" s="34" t="n">
        <f aca="false">H28+I27</f>
        <v>-30748</v>
      </c>
      <c r="J28" s="34" t="n">
        <f aca="false">I28+J27</f>
        <v>-30113.6507936508</v>
      </c>
      <c r="K28" s="34" t="n">
        <f aca="false">J28+K27</f>
        <v>-29470.4126984127</v>
      </c>
      <c r="L28" s="34" t="n">
        <f aca="false">K28+L27</f>
        <v>-28818.2857142857</v>
      </c>
      <c r="M28" s="34" t="n">
        <f aca="false">L28+M27</f>
        <v>-28157.2698412699</v>
      </c>
      <c r="N28" s="34" t="n">
        <f aca="false">M28+N27</f>
        <v>-27487.3650793651</v>
      </c>
      <c r="O28" s="34" t="n">
        <f aca="false">N28+O27</f>
        <v>-25289.1090285715</v>
      </c>
      <c r="P28" s="34" t="n">
        <f aca="false">O28+P27</f>
        <v>-23081.9640888889</v>
      </c>
      <c r="Q28" s="34" t="n">
        <f aca="false">P28+Q27</f>
        <v>-20865.9302603175</v>
      </c>
      <c r="R28" s="34" t="n">
        <f aca="false">Q28+R27</f>
        <v>-18641.0075428572</v>
      </c>
      <c r="S28" s="34" t="n">
        <f aca="false">R28+S27</f>
        <v>-16407.195936508</v>
      </c>
      <c r="T28" s="34" t="n">
        <f aca="false">S28+T27</f>
        <v>-14164.4954412699</v>
      </c>
      <c r="U28" s="34" t="n">
        <f aca="false">T28+U27</f>
        <v>-11912.9060571429</v>
      </c>
      <c r="V28" s="34" t="n">
        <f aca="false">U28+V27</f>
        <v>-9652.427784127</v>
      </c>
      <c r="W28" s="34" t="n">
        <f aca="false">V28+W27</f>
        <v>-7383.06062222224</v>
      </c>
      <c r="X28" s="34" t="n">
        <f aca="false">W28+X27</f>
        <v>-5104.80457142859</v>
      </c>
      <c r="Y28" s="34" t="n">
        <f aca="false">X28+Y27</f>
        <v>-2817.65963174605</v>
      </c>
      <c r="Z28" s="34" t="n">
        <f aca="false">Y28+Z27</f>
        <v>-521.625803174616</v>
      </c>
      <c r="AA28" s="34" t="n">
        <f aca="false">Z28+AA27</f>
        <v>3461.62644260571</v>
      </c>
      <c r="AB28" s="34" t="n">
        <f aca="false">AA28+AB27</f>
        <v>7453.76757727492</v>
      </c>
      <c r="AC28" s="34" t="n">
        <f aca="false">AB28+AC27</f>
        <v>11454.797600833</v>
      </c>
      <c r="AD28" s="34" t="n">
        <f aca="false">AC28+AD27</f>
        <v>15464.71651328</v>
      </c>
      <c r="AE28" s="34" t="n">
        <f aca="false">AD28+AE27</f>
        <v>19483.5243146159</v>
      </c>
      <c r="AF28" s="34" t="n">
        <f aca="false">AE28+AF27</f>
        <v>23511.2210048406</v>
      </c>
      <c r="AG28" s="34" t="n">
        <f aca="false">AF28+AG27</f>
        <v>27547.8065839543</v>
      </c>
      <c r="AH28" s="34" t="n">
        <f aca="false">AG28+AH27</f>
        <v>31593.2810519568</v>
      </c>
      <c r="AI28" s="34" t="n">
        <f aca="false">AH28+AI27</f>
        <v>35647.6444088483</v>
      </c>
      <c r="AJ28" s="34" t="n">
        <f aca="false">AI28+AJ27</f>
        <v>39710.8966546286</v>
      </c>
      <c r="AK28" s="34" t="n">
        <f aca="false">AJ28+AK27</f>
        <v>43783.0377892978</v>
      </c>
      <c r="AL28" s="34" t="n">
        <f aca="false">AK28+AL27</f>
        <v>47864.0678128559</v>
      </c>
      <c r="AM28" s="34" t="n">
        <f aca="false">AL28+AM27</f>
        <v>53806.3487987227</v>
      </c>
      <c r="AN28" s="34" t="n">
        <f aca="false">AM28+AN27</f>
        <v>59757.5186734783</v>
      </c>
      <c r="AO28" s="34" t="n">
        <f aca="false">AN28+AO27</f>
        <v>65717.5774371229</v>
      </c>
      <c r="AP28" s="34" t="n">
        <f aca="false">AO28+AP27</f>
        <v>71686.5250896563</v>
      </c>
      <c r="AQ28" s="34" t="n">
        <f aca="false">AP28+AQ27</f>
        <v>77664.3616310786</v>
      </c>
      <c r="AR28" s="34" t="n">
        <f aca="false">AQ28+AR27</f>
        <v>83651.0870613898</v>
      </c>
      <c r="AS28" s="34" t="n">
        <f aca="false">AR28+AS27</f>
        <v>89646.70138059</v>
      </c>
      <c r="AT28" s="34" t="n">
        <f aca="false">AS28+AT27</f>
        <v>95651.2045886789</v>
      </c>
      <c r="AU28" s="34" t="n">
        <f aca="false">AT28+AU27</f>
        <v>101664.596685657</v>
      </c>
      <c r="AV28" s="34" t="n">
        <f aca="false">AU28+AV27</f>
        <v>107686.877671524</v>
      </c>
      <c r="AW28" s="34" t="n">
        <f aca="false">AV28+AW27</f>
        <v>113718.047546279</v>
      </c>
      <c r="AX28" s="34" t="n">
        <f aca="false">AW28+AX27</f>
        <v>119758.106309924</v>
      </c>
      <c r="AY28" s="34" t="n">
        <f aca="false">AX28+AY27</f>
        <v>127850.023625449</v>
      </c>
      <c r="AZ28" s="34" t="n">
        <f aca="false">AY28+AZ27</f>
        <v>135950.829829863</v>
      </c>
      <c r="BA28" s="34" t="n">
        <f aca="false">AZ28+BA27</f>
        <v>144060.524923166</v>
      </c>
      <c r="BB28" s="34" t="n">
        <f aca="false">BA28+BB27</f>
        <v>152179.108905358</v>
      </c>
      <c r="BC28" s="34" t="n">
        <f aca="false">BB28+BC27</f>
        <v>160306.581776438</v>
      </c>
      <c r="BD28" s="34" t="n">
        <f aca="false">BC28+BD27</f>
        <v>168442.943536408</v>
      </c>
      <c r="BE28" s="34" t="n">
        <f aca="false">BD28+BE27</f>
        <v>176588.194185267</v>
      </c>
      <c r="BF28" s="34" t="n">
        <f aca="false">BE28+BF27</f>
        <v>184742.333723014</v>
      </c>
      <c r="BG28" s="34" t="n">
        <f aca="false">BF28+BG27</f>
        <v>192905.36214965</v>
      </c>
      <c r="BH28" s="34" t="n">
        <f aca="false">BG28+BH27</f>
        <v>201077.279465175</v>
      </c>
      <c r="BI28" s="34" t="n">
        <f aca="false">BH28+BI27</f>
        <v>209258.085669589</v>
      </c>
      <c r="BJ28" s="34" t="n">
        <f aca="false">BI28+BJ27</f>
        <v>217447.780762892</v>
      </c>
    </row>
    <row r="29" customFormat="false" ht="15" hidden="false" customHeight="false" outlineLevel="0" collapsed="false">
      <c r="A29" s="21" t="s">
        <v>155</v>
      </c>
      <c r="C29" s="34" t="n">
        <f aca="false">MAX(0,C28)</f>
        <v>0</v>
      </c>
      <c r="D29" s="34" t="n">
        <f aca="false">MAX(C29,D28)</f>
        <v>0</v>
      </c>
      <c r="E29" s="34" t="n">
        <f aca="false">MAX(D29,E28)</f>
        <v>0</v>
      </c>
      <c r="F29" s="34" t="n">
        <f aca="false">MAX(E29,F28)</f>
        <v>0</v>
      </c>
      <c r="G29" s="34" t="n">
        <f aca="false">MAX(F29,G28)</f>
        <v>0</v>
      </c>
      <c r="H29" s="34" t="n">
        <f aca="false">MAX(G29,H28)</f>
        <v>0</v>
      </c>
      <c r="I29" s="34" t="n">
        <f aca="false">MAX(H29,I28)</f>
        <v>0</v>
      </c>
      <c r="J29" s="34" t="n">
        <f aca="false">MAX(I29,J28)</f>
        <v>0</v>
      </c>
      <c r="K29" s="34" t="n">
        <f aca="false">MAX(J29,K28)</f>
        <v>0</v>
      </c>
      <c r="L29" s="34" t="n">
        <f aca="false">MAX(K29,L28)</f>
        <v>0</v>
      </c>
      <c r="M29" s="34" t="n">
        <f aca="false">MAX(L29,M28)</f>
        <v>0</v>
      </c>
      <c r="N29" s="34" t="n">
        <f aca="false">MAX(M29,N28)</f>
        <v>0</v>
      </c>
      <c r="O29" s="34" t="n">
        <f aca="false">MAX(N29,O28)</f>
        <v>0</v>
      </c>
      <c r="P29" s="34" t="n">
        <f aca="false">MAX(O29,P28)</f>
        <v>0</v>
      </c>
      <c r="Q29" s="34" t="n">
        <f aca="false">MAX(P29,Q28)</f>
        <v>0</v>
      </c>
      <c r="R29" s="34" t="n">
        <f aca="false">MAX(Q29,R28)</f>
        <v>0</v>
      </c>
      <c r="S29" s="34" t="n">
        <f aca="false">MAX(R29,S28)</f>
        <v>0</v>
      </c>
      <c r="T29" s="34" t="n">
        <f aca="false">MAX(S29,T28)</f>
        <v>0</v>
      </c>
      <c r="U29" s="34" t="n">
        <f aca="false">MAX(T29,U28)</f>
        <v>0</v>
      </c>
      <c r="V29" s="34" t="n">
        <f aca="false">MAX(U29,V28)</f>
        <v>0</v>
      </c>
      <c r="W29" s="34" t="n">
        <f aca="false">MAX(V29,W28)</f>
        <v>0</v>
      </c>
      <c r="X29" s="34" t="n">
        <f aca="false">MAX(W29,X28)</f>
        <v>0</v>
      </c>
      <c r="Y29" s="34" t="n">
        <f aca="false">MAX(X29,Y28)</f>
        <v>0</v>
      </c>
      <c r="Z29" s="34" t="n">
        <f aca="false">MAX(Y29,Z28)</f>
        <v>0</v>
      </c>
      <c r="AA29" s="34" t="n">
        <f aca="false">MAX(Z29,AA28)</f>
        <v>3461.62644260571</v>
      </c>
      <c r="AB29" s="34" t="n">
        <f aca="false">MAX(AA29,AB28)</f>
        <v>7453.76757727492</v>
      </c>
      <c r="AC29" s="34" t="n">
        <f aca="false">MAX(AB29,AC28)</f>
        <v>11454.797600833</v>
      </c>
      <c r="AD29" s="34" t="n">
        <f aca="false">MAX(AC29,AD28)</f>
        <v>15464.71651328</v>
      </c>
      <c r="AE29" s="34" t="n">
        <f aca="false">MAX(AD29,AE28)</f>
        <v>19483.5243146159</v>
      </c>
      <c r="AF29" s="34" t="n">
        <f aca="false">MAX(AE29,AF28)</f>
        <v>23511.2210048406</v>
      </c>
      <c r="AG29" s="34" t="n">
        <f aca="false">MAX(AF29,AG28)</f>
        <v>27547.8065839543</v>
      </c>
      <c r="AH29" s="34" t="n">
        <f aca="false">MAX(AG29,AH28)</f>
        <v>31593.2810519568</v>
      </c>
      <c r="AI29" s="34" t="n">
        <f aca="false">MAX(AH29,AI28)</f>
        <v>35647.6444088483</v>
      </c>
      <c r="AJ29" s="34" t="n">
        <f aca="false">MAX(AI29,AJ28)</f>
        <v>39710.8966546286</v>
      </c>
      <c r="AK29" s="34" t="n">
        <f aca="false">MAX(AJ29,AK28)</f>
        <v>43783.0377892978</v>
      </c>
      <c r="AL29" s="34" t="n">
        <f aca="false">MAX(AK29,AL28)</f>
        <v>47864.0678128559</v>
      </c>
      <c r="AM29" s="34" t="n">
        <f aca="false">MAX(AL29,AM28)</f>
        <v>53806.3487987227</v>
      </c>
      <c r="AN29" s="34" t="n">
        <f aca="false">MAX(AM29,AN28)</f>
        <v>59757.5186734783</v>
      </c>
      <c r="AO29" s="34" t="n">
        <f aca="false">MAX(AN29,AO28)</f>
        <v>65717.5774371229</v>
      </c>
      <c r="AP29" s="34" t="n">
        <f aca="false">MAX(AO29,AP28)</f>
        <v>71686.5250896563</v>
      </c>
      <c r="AQ29" s="34" t="n">
        <f aca="false">MAX(AP29,AQ28)</f>
        <v>77664.3616310786</v>
      </c>
      <c r="AR29" s="34" t="n">
        <f aca="false">MAX(AQ29,AR28)</f>
        <v>83651.0870613898</v>
      </c>
      <c r="AS29" s="34" t="n">
        <f aca="false">MAX(AR29,AS28)</f>
        <v>89646.70138059</v>
      </c>
      <c r="AT29" s="34" t="n">
        <f aca="false">MAX(AS29,AT28)</f>
        <v>95651.2045886789</v>
      </c>
      <c r="AU29" s="34" t="n">
        <f aca="false">MAX(AT29,AU28)</f>
        <v>101664.596685657</v>
      </c>
      <c r="AV29" s="34" t="n">
        <f aca="false">MAX(AU29,AV28)</f>
        <v>107686.877671524</v>
      </c>
      <c r="AW29" s="34" t="n">
        <f aca="false">MAX(AV29,AW28)</f>
        <v>113718.047546279</v>
      </c>
      <c r="AX29" s="34" t="n">
        <f aca="false">MAX(AW29,AX28)</f>
        <v>119758.106309924</v>
      </c>
      <c r="AY29" s="34" t="n">
        <f aca="false">MAX(AX29,AY28)</f>
        <v>127850.023625449</v>
      </c>
      <c r="AZ29" s="34" t="n">
        <f aca="false">MAX(AY29,AZ28)</f>
        <v>135950.829829863</v>
      </c>
      <c r="BA29" s="34" t="n">
        <f aca="false">MAX(AZ29,BA28)</f>
        <v>144060.524923166</v>
      </c>
      <c r="BB29" s="34" t="n">
        <f aca="false">MAX(BA29,BB28)</f>
        <v>152179.108905358</v>
      </c>
      <c r="BC29" s="34" t="n">
        <f aca="false">MAX(BB29,BC28)</f>
        <v>160306.581776438</v>
      </c>
      <c r="BD29" s="34" t="n">
        <f aca="false">MAX(BC29,BD28)</f>
        <v>168442.943536408</v>
      </c>
      <c r="BE29" s="34" t="n">
        <f aca="false">MAX(BD29,BE28)</f>
        <v>176588.194185267</v>
      </c>
      <c r="BF29" s="34" t="n">
        <f aca="false">MAX(BE29,BF28)</f>
        <v>184742.333723014</v>
      </c>
      <c r="BG29" s="34" t="n">
        <f aca="false">MAX(BF29,BG28)</f>
        <v>192905.36214965</v>
      </c>
      <c r="BH29" s="34" t="n">
        <f aca="false">MAX(BG29,BH28)</f>
        <v>201077.279465175</v>
      </c>
      <c r="BI29" s="34" t="n">
        <f aca="false">MAX(BH29,BI28)</f>
        <v>209258.085669589</v>
      </c>
      <c r="BJ29" s="34" t="n">
        <f aca="false">MAX(BI29,BJ28)</f>
        <v>217447.780762892</v>
      </c>
    </row>
    <row r="30" customFormat="false" ht="15" hidden="false" customHeight="false" outlineLevel="0" collapsed="false">
      <c r="A30" s="11" t="s">
        <v>156</v>
      </c>
      <c r="C30" s="34" t="n">
        <f aca="false">-C29*Inputs!$E$41</f>
        <v>-0</v>
      </c>
      <c r="D30" s="34" t="n">
        <f aca="false">-(D29-C29)*Inputs!$E$41</f>
        <v>-0</v>
      </c>
      <c r="E30" s="34" t="n">
        <f aca="false">-(E29-D29)*Inputs!$E$41</f>
        <v>-0</v>
      </c>
      <c r="F30" s="34" t="n">
        <f aca="false">-(F29-E29)*Inputs!$E$41</f>
        <v>-0</v>
      </c>
      <c r="G30" s="34" t="n">
        <f aca="false">-(G29-F29)*Inputs!$E$41</f>
        <v>-0</v>
      </c>
      <c r="H30" s="34" t="n">
        <f aca="false">-(H29-G29)*Inputs!$E$41</f>
        <v>-0</v>
      </c>
      <c r="I30" s="34" t="n">
        <f aca="false">-(I29-H29)*Inputs!$E$41</f>
        <v>-0</v>
      </c>
      <c r="J30" s="34" t="n">
        <f aca="false">-(J29-I29)*Inputs!$E$41</f>
        <v>-0</v>
      </c>
      <c r="K30" s="34" t="n">
        <f aca="false">-(K29-J29)*Inputs!$E$41</f>
        <v>-0</v>
      </c>
      <c r="L30" s="34" t="n">
        <f aca="false">-(L29-K29)*Inputs!$E$41</f>
        <v>-0</v>
      </c>
      <c r="M30" s="34" t="n">
        <f aca="false">-(M29-L29)*Inputs!$E$41</f>
        <v>-0</v>
      </c>
      <c r="N30" s="34" t="n">
        <f aca="false">-(N29-M29)*Inputs!$E$41</f>
        <v>-0</v>
      </c>
      <c r="O30" s="34" t="n">
        <f aca="false">-(O29-N29)*Inputs!$E$41</f>
        <v>-0</v>
      </c>
      <c r="P30" s="34" t="n">
        <f aca="false">-(P29-O29)*Inputs!$E$41</f>
        <v>-0</v>
      </c>
      <c r="Q30" s="34" t="n">
        <f aca="false">-(Q29-P29)*Inputs!$E$41</f>
        <v>-0</v>
      </c>
      <c r="R30" s="34" t="n">
        <f aca="false">-(R29-Q29)*Inputs!$E$41</f>
        <v>-0</v>
      </c>
      <c r="S30" s="34" t="n">
        <f aca="false">-(S29-R29)*Inputs!$E$41</f>
        <v>-0</v>
      </c>
      <c r="T30" s="34" t="n">
        <f aca="false">-(T29-S29)*Inputs!$E$41</f>
        <v>-0</v>
      </c>
      <c r="U30" s="34" t="n">
        <f aca="false">-(U29-T29)*Inputs!$E$41</f>
        <v>-0</v>
      </c>
      <c r="V30" s="34" t="n">
        <f aca="false">-(V29-U29)*Inputs!$E$41</f>
        <v>-0</v>
      </c>
      <c r="W30" s="34" t="n">
        <f aca="false">-(W29-V29)*Inputs!$E$41</f>
        <v>-0</v>
      </c>
      <c r="X30" s="34" t="n">
        <f aca="false">-(X29-W29)*Inputs!$E$41</f>
        <v>-0</v>
      </c>
      <c r="Y30" s="34" t="n">
        <f aca="false">-(Y29-X29)*Inputs!$E$41</f>
        <v>-0</v>
      </c>
      <c r="Z30" s="34" t="n">
        <f aca="false">-(Z29-Y29)*Inputs!$E$41</f>
        <v>-0</v>
      </c>
      <c r="AA30" s="34" t="n">
        <f aca="false">-(AA29-Z29)*Inputs!$E$41</f>
        <v>-726.941552947198</v>
      </c>
      <c r="AB30" s="34" t="n">
        <f aca="false">-(AB29-AA29)*Inputs!$E$41</f>
        <v>-838.349638280534</v>
      </c>
      <c r="AC30" s="34" t="n">
        <f aca="false">-(AC29-AB29)*Inputs!$E$41</f>
        <v>-840.216304947201</v>
      </c>
      <c r="AD30" s="34" t="n">
        <f aca="false">-(AD29-AC29)*Inputs!$E$41</f>
        <v>-842.082971613868</v>
      </c>
      <c r="AE30" s="34" t="n">
        <f aca="false">-(AE29-AD29)*Inputs!$E$41</f>
        <v>-843.949638280534</v>
      </c>
      <c r="AF30" s="34" t="n">
        <f aca="false">-(AF29-AE29)*Inputs!$E$41</f>
        <v>-845.816304947201</v>
      </c>
      <c r="AG30" s="34" t="n">
        <f aca="false">-(AG29-AF29)*Inputs!$E$41</f>
        <v>-847.682971613867</v>
      </c>
      <c r="AH30" s="34" t="n">
        <f aca="false">-(AH29-AG29)*Inputs!$E$41</f>
        <v>-849.549638280534</v>
      </c>
      <c r="AI30" s="34" t="n">
        <f aca="false">-(AI29-AH29)*Inputs!$E$41</f>
        <v>-851.416304947201</v>
      </c>
      <c r="AJ30" s="34" t="n">
        <f aca="false">-(AJ29-AI29)*Inputs!$E$41</f>
        <v>-853.282971613867</v>
      </c>
      <c r="AK30" s="34" t="n">
        <f aca="false">-(AK29-AJ29)*Inputs!$E$41</f>
        <v>-855.149638280534</v>
      </c>
      <c r="AL30" s="34" t="n">
        <f aca="false">-(AL29-AK29)*Inputs!$E$41</f>
        <v>-857.016304947201</v>
      </c>
      <c r="AM30" s="34" t="n">
        <f aca="false">-(AM29-AL29)*Inputs!$E$41</f>
        <v>-1247.87900703202</v>
      </c>
      <c r="AN30" s="34" t="n">
        <f aca="false">-(AN29-AM29)*Inputs!$E$41</f>
        <v>-1249.74567369869</v>
      </c>
      <c r="AO30" s="34" t="n">
        <f aca="false">-(AO29-AN29)*Inputs!$E$41</f>
        <v>-1251.61234036535</v>
      </c>
      <c r="AP30" s="34" t="n">
        <f aca="false">-(AP29-AO29)*Inputs!$E$41</f>
        <v>-1253.47900703202</v>
      </c>
      <c r="AQ30" s="34" t="n">
        <f aca="false">-(AQ29-AP29)*Inputs!$E$41</f>
        <v>-1255.34567369869</v>
      </c>
      <c r="AR30" s="34" t="n">
        <f aca="false">-(AR29-AQ29)*Inputs!$E$41</f>
        <v>-1257.21234036535</v>
      </c>
      <c r="AS30" s="34" t="n">
        <f aca="false">-(AS29-AR29)*Inputs!$E$41</f>
        <v>-1259.07900703202</v>
      </c>
      <c r="AT30" s="34" t="n">
        <f aca="false">-(AT29-AS29)*Inputs!$E$41</f>
        <v>-1260.94567369869</v>
      </c>
      <c r="AU30" s="34" t="n">
        <f aca="false">-(AU29-AT29)*Inputs!$E$41</f>
        <v>-1262.81234036536</v>
      </c>
      <c r="AV30" s="34" t="n">
        <f aca="false">-(AV29-AU29)*Inputs!$E$41</f>
        <v>-1264.67900703202</v>
      </c>
      <c r="AW30" s="34" t="n">
        <f aca="false">-(AW29-AV29)*Inputs!$E$41</f>
        <v>-1266.54567369869</v>
      </c>
      <c r="AX30" s="34" t="n">
        <f aca="false">-(AX29-AW29)*Inputs!$E$41</f>
        <v>-1268.41234036535</v>
      </c>
      <c r="AY30" s="34" t="n">
        <f aca="false">-(AY29-AX29)*Inputs!$E$41</f>
        <v>-1699.30263626028</v>
      </c>
      <c r="AZ30" s="34" t="n">
        <f aca="false">-(AZ29-AY29)*Inputs!$E$41</f>
        <v>-1701.16930292695</v>
      </c>
      <c r="BA30" s="34" t="n">
        <f aca="false">-(BA29-AZ29)*Inputs!$E$41</f>
        <v>-1703.03596959362</v>
      </c>
      <c r="BB30" s="34" t="n">
        <f aca="false">-(BB29-BA29)*Inputs!$E$41</f>
        <v>-1704.90263626028</v>
      </c>
      <c r="BC30" s="34" t="n">
        <f aca="false">-(BC29-BB29)*Inputs!$E$41</f>
        <v>-1706.76930292695</v>
      </c>
      <c r="BD30" s="34" t="n">
        <f aca="false">-(BD29-BC29)*Inputs!$E$41</f>
        <v>-1708.63596959361</v>
      </c>
      <c r="BE30" s="34" t="n">
        <f aca="false">-(BE29-BD29)*Inputs!$E$41</f>
        <v>-1710.50263626028</v>
      </c>
      <c r="BF30" s="34" t="n">
        <f aca="false">-(BF29-BE29)*Inputs!$E$41</f>
        <v>-1712.36930292695</v>
      </c>
      <c r="BG30" s="34" t="n">
        <f aca="false">-(BG29-BF29)*Inputs!$E$41</f>
        <v>-1714.23596959361</v>
      </c>
      <c r="BH30" s="34" t="n">
        <f aca="false">-(BH29-BG29)*Inputs!$E$41</f>
        <v>-1716.10263626028</v>
      </c>
      <c r="BI30" s="34" t="n">
        <f aca="false">-(BI29-BH29)*Inputs!$E$41</f>
        <v>-1717.96930292695</v>
      </c>
      <c r="BJ30" s="34" t="n">
        <f aca="false">-(BJ29-BI29)*Inputs!$E$41</f>
        <v>-1719.83596959362</v>
      </c>
    </row>
    <row r="31" customFormat="false" ht="15" hidden="false" customHeight="false" outlineLevel="0" collapsed="false">
      <c r="A31" s="4" t="s">
        <v>13</v>
      </c>
      <c r="C31" s="33" t="n">
        <f aca="false">C27+C30</f>
        <v>-9407.42857142857</v>
      </c>
      <c r="D31" s="33" t="n">
        <f aca="false">D27+D30</f>
        <v>-7738.98412698413</v>
      </c>
      <c r="E31" s="33" t="n">
        <f aca="false">E27+E30</f>
        <v>-6066.09523809524</v>
      </c>
      <c r="F31" s="33" t="n">
        <f aca="false">F27+F30</f>
        <v>-4393.20634920635</v>
      </c>
      <c r="G31" s="33" t="n">
        <f aca="false">G27+G30</f>
        <v>-2720.31746031747</v>
      </c>
      <c r="H31" s="33" t="n">
        <f aca="false">H27+H30</f>
        <v>-1047.42857142857</v>
      </c>
      <c r="I31" s="33" t="n">
        <f aca="false">I27+I30</f>
        <v>625.460317460315</v>
      </c>
      <c r="J31" s="33" t="n">
        <f aca="false">J27+J30</f>
        <v>634.349206349204</v>
      </c>
      <c r="K31" s="33" t="n">
        <f aca="false">K27+K30</f>
        <v>643.238095238093</v>
      </c>
      <c r="L31" s="33" t="n">
        <f aca="false">L27+L30</f>
        <v>652.126984126981</v>
      </c>
      <c r="M31" s="33" t="n">
        <f aca="false">M27+M30</f>
        <v>661.01587301587</v>
      </c>
      <c r="N31" s="33" t="n">
        <f aca="false">N27+N30</f>
        <v>669.904761904759</v>
      </c>
      <c r="O31" s="33" t="n">
        <f aca="false">O27+O30</f>
        <v>2198.25605079365</v>
      </c>
      <c r="P31" s="33" t="n">
        <f aca="false">P27+P30</f>
        <v>2207.14493968254</v>
      </c>
      <c r="Q31" s="33" t="n">
        <f aca="false">Q27+Q30</f>
        <v>2216.03382857143</v>
      </c>
      <c r="R31" s="33" t="n">
        <f aca="false">R27+R30</f>
        <v>2224.92271746032</v>
      </c>
      <c r="S31" s="33" t="n">
        <f aca="false">S27+S30</f>
        <v>2233.81160634921</v>
      </c>
      <c r="T31" s="33" t="n">
        <f aca="false">T27+T30</f>
        <v>2242.7004952381</v>
      </c>
      <c r="U31" s="33" t="n">
        <f aca="false">U27+U30</f>
        <v>2251.58938412699</v>
      </c>
      <c r="V31" s="33" t="n">
        <f aca="false">V27+V30</f>
        <v>2260.47827301587</v>
      </c>
      <c r="W31" s="33" t="n">
        <f aca="false">W27+W30</f>
        <v>2269.36716190476</v>
      </c>
      <c r="X31" s="33" t="n">
        <f aca="false">X27+X30</f>
        <v>2278.25605079365</v>
      </c>
      <c r="Y31" s="33" t="n">
        <f aca="false">Y27+Y30</f>
        <v>2287.14493968254</v>
      </c>
      <c r="Z31" s="33" t="n">
        <f aca="false">Z27+Z30</f>
        <v>2296.03382857143</v>
      </c>
      <c r="AA31" s="33" t="n">
        <f aca="false">AA27+AA30</f>
        <v>3256.31069283312</v>
      </c>
      <c r="AB31" s="33" t="n">
        <f aca="false">AB27+AB30</f>
        <v>3153.79149638868</v>
      </c>
      <c r="AC31" s="33" t="n">
        <f aca="false">AC27+AC30</f>
        <v>3160.8137186109</v>
      </c>
      <c r="AD31" s="33" t="n">
        <f aca="false">AD27+AD30</f>
        <v>3167.83594083312</v>
      </c>
      <c r="AE31" s="33" t="n">
        <f aca="false">AE27+AE30</f>
        <v>3174.85816305534</v>
      </c>
      <c r="AF31" s="33" t="n">
        <f aca="false">AF27+AF30</f>
        <v>3181.88038527757</v>
      </c>
      <c r="AG31" s="33" t="n">
        <f aca="false">AG27+AG30</f>
        <v>3188.90260749979</v>
      </c>
      <c r="AH31" s="33" t="n">
        <f aca="false">AH27+AH30</f>
        <v>3195.92482972201</v>
      </c>
      <c r="AI31" s="33" t="n">
        <f aca="false">AI27+AI30</f>
        <v>3202.94705194423</v>
      </c>
      <c r="AJ31" s="33" t="n">
        <f aca="false">AJ27+AJ30</f>
        <v>3209.96927416645</v>
      </c>
      <c r="AK31" s="33" t="n">
        <f aca="false">AK27+AK30</f>
        <v>3216.99149638868</v>
      </c>
      <c r="AL31" s="33" t="n">
        <f aca="false">AL27+AL30</f>
        <v>3224.0137186109</v>
      </c>
      <c r="AM31" s="33" t="n">
        <f aca="false">AM27+AM30</f>
        <v>4694.40197883475</v>
      </c>
      <c r="AN31" s="33" t="n">
        <f aca="false">AN27+AN30</f>
        <v>4701.42420105697</v>
      </c>
      <c r="AO31" s="33" t="n">
        <f aca="false">AO27+AO30</f>
        <v>4708.44642327919</v>
      </c>
      <c r="AP31" s="33" t="n">
        <f aca="false">AP27+AP30</f>
        <v>4715.46864550141</v>
      </c>
      <c r="AQ31" s="33" t="n">
        <f aca="false">AQ27+AQ30</f>
        <v>4722.49086772363</v>
      </c>
      <c r="AR31" s="33" t="n">
        <f aca="false">AR27+AR30</f>
        <v>4729.51308994586</v>
      </c>
      <c r="AS31" s="33" t="n">
        <f aca="false">AS27+AS30</f>
        <v>4736.53531216808</v>
      </c>
      <c r="AT31" s="33" t="n">
        <f aca="false">AT27+AT30</f>
        <v>4743.5575343903</v>
      </c>
      <c r="AU31" s="33" t="n">
        <f aca="false">AU27+AU30</f>
        <v>4750.57975661252</v>
      </c>
      <c r="AV31" s="33" t="n">
        <f aca="false">AV27+AV30</f>
        <v>4757.60197883475</v>
      </c>
      <c r="AW31" s="33" t="n">
        <f aca="false">AW27+AW30</f>
        <v>4764.62420105697</v>
      </c>
      <c r="AX31" s="33" t="n">
        <f aca="false">AX27+AX30</f>
        <v>4771.64642327919</v>
      </c>
      <c r="AY31" s="33" t="n">
        <f aca="false">AY27+AY30</f>
        <v>6392.61467926486</v>
      </c>
      <c r="AZ31" s="33" t="n">
        <f aca="false">AZ27+AZ30</f>
        <v>6399.63690148708</v>
      </c>
      <c r="BA31" s="33" t="n">
        <f aca="false">BA27+BA30</f>
        <v>6406.65912370931</v>
      </c>
      <c r="BB31" s="33" t="n">
        <f aca="false">BB27+BB30</f>
        <v>6413.68134593153</v>
      </c>
      <c r="BC31" s="33" t="n">
        <f aca="false">BC27+BC30</f>
        <v>6420.70356815375</v>
      </c>
      <c r="BD31" s="33" t="n">
        <f aca="false">BD27+BD30</f>
        <v>6427.72579037598</v>
      </c>
      <c r="BE31" s="33" t="n">
        <f aca="false">BE27+BE30</f>
        <v>6434.74801259819</v>
      </c>
      <c r="BF31" s="33" t="n">
        <f aca="false">BF27+BF30</f>
        <v>6441.77023482042</v>
      </c>
      <c r="BG31" s="33" t="n">
        <f aca="false">BG27+BG30</f>
        <v>6448.79245704264</v>
      </c>
      <c r="BH31" s="33" t="n">
        <f aca="false">BH27+BH30</f>
        <v>6455.81467926486</v>
      </c>
      <c r="BI31" s="33" t="n">
        <f aca="false">BI27+BI30</f>
        <v>6462.83690148709</v>
      </c>
      <c r="BJ31" s="33" t="n">
        <f aca="false">BJ27+BJ30</f>
        <v>6469.85912370931</v>
      </c>
    </row>
    <row r="33" customFormat="false" ht="15" hidden="false" customHeight="false" outlineLevel="0" collapsed="false">
      <c r="A33" s="7" t="s">
        <v>157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customFormat="false" ht="15" hidden="false" customHeight="false" outlineLevel="0" collapsed="false">
      <c r="A34" s="11" t="s">
        <v>158</v>
      </c>
      <c r="C34" s="34" t="n">
        <f aca="false">IF(C$4=1,Inputs!$E$18,0)</f>
        <v>160000</v>
      </c>
      <c r="D34" s="34" t="n">
        <f aca="false">IF(D$4=1,Inputs!$E$18,0)</f>
        <v>0</v>
      </c>
      <c r="E34" s="34" t="n">
        <f aca="false">IF(E$4=1,Inputs!$E$18,0)</f>
        <v>0</v>
      </c>
      <c r="F34" s="34" t="n">
        <f aca="false">IF(F$4=1,Inputs!$E$18,0)</f>
        <v>0</v>
      </c>
      <c r="G34" s="34" t="n">
        <f aca="false">IF(G$4=1,Inputs!$E$18,0)</f>
        <v>0</v>
      </c>
      <c r="H34" s="34" t="n">
        <f aca="false">IF(H$4=1,Inputs!$E$18,0)</f>
        <v>0</v>
      </c>
      <c r="I34" s="34" t="n">
        <f aca="false">IF(I$4=1,Inputs!$E$18,0)</f>
        <v>0</v>
      </c>
      <c r="J34" s="34" t="n">
        <f aca="false">IF(J$4=1,Inputs!$E$18,0)</f>
        <v>0</v>
      </c>
      <c r="K34" s="34" t="n">
        <f aca="false">IF(K$4=1,Inputs!$E$18,0)</f>
        <v>0</v>
      </c>
      <c r="L34" s="34" t="n">
        <f aca="false">IF(L$4=1,Inputs!$E$18,0)</f>
        <v>0</v>
      </c>
      <c r="M34" s="34" t="n">
        <f aca="false">IF(M$4=1,Inputs!$E$18,0)</f>
        <v>0</v>
      </c>
      <c r="N34" s="34" t="n">
        <f aca="false">IF(N$4=1,Inputs!$E$18,0)</f>
        <v>0</v>
      </c>
      <c r="O34" s="34" t="n">
        <f aca="false">IF(O$4=1,Inputs!$E$18,0)</f>
        <v>0</v>
      </c>
      <c r="P34" s="34" t="n">
        <f aca="false">IF(P$4=1,Inputs!$E$18,0)</f>
        <v>0</v>
      </c>
      <c r="Q34" s="34" t="n">
        <f aca="false">IF(Q$4=1,Inputs!$E$18,0)</f>
        <v>0</v>
      </c>
      <c r="R34" s="34" t="n">
        <f aca="false">IF(R$4=1,Inputs!$E$18,0)</f>
        <v>0</v>
      </c>
      <c r="S34" s="34" t="n">
        <f aca="false">IF(S$4=1,Inputs!$E$18,0)</f>
        <v>0</v>
      </c>
      <c r="T34" s="34" t="n">
        <f aca="false">IF(T$4=1,Inputs!$E$18,0)</f>
        <v>0</v>
      </c>
      <c r="U34" s="34" t="n">
        <f aca="false">IF(U$4=1,Inputs!$E$18,0)</f>
        <v>0</v>
      </c>
      <c r="V34" s="34" t="n">
        <f aca="false">IF(V$4=1,Inputs!$E$18,0)</f>
        <v>0</v>
      </c>
      <c r="W34" s="34" t="n">
        <f aca="false">IF(W$4=1,Inputs!$E$18,0)</f>
        <v>0</v>
      </c>
      <c r="X34" s="34" t="n">
        <f aca="false">IF(X$4=1,Inputs!$E$18,0)</f>
        <v>0</v>
      </c>
      <c r="Y34" s="34" t="n">
        <f aca="false">IF(Y$4=1,Inputs!$E$18,0)</f>
        <v>0</v>
      </c>
      <c r="Z34" s="34" t="n">
        <f aca="false">IF(Z$4=1,Inputs!$E$18,0)</f>
        <v>0</v>
      </c>
      <c r="AA34" s="34" t="n">
        <f aca="false">IF(AA$4=1,Inputs!$E$18,0)</f>
        <v>0</v>
      </c>
      <c r="AB34" s="34" t="n">
        <f aca="false">IF(AB$4=1,Inputs!$E$18,0)</f>
        <v>0</v>
      </c>
      <c r="AC34" s="34" t="n">
        <f aca="false">IF(AC$4=1,Inputs!$E$18,0)</f>
        <v>0</v>
      </c>
      <c r="AD34" s="34" t="n">
        <f aca="false">IF(AD$4=1,Inputs!$E$18,0)</f>
        <v>0</v>
      </c>
      <c r="AE34" s="34" t="n">
        <f aca="false">IF(AE$4=1,Inputs!$E$18,0)</f>
        <v>0</v>
      </c>
      <c r="AF34" s="34" t="n">
        <f aca="false">IF(AF$4=1,Inputs!$E$18,0)</f>
        <v>0</v>
      </c>
      <c r="AG34" s="34" t="n">
        <f aca="false">IF(AG$4=1,Inputs!$E$18,0)</f>
        <v>0</v>
      </c>
      <c r="AH34" s="34" t="n">
        <f aca="false">IF(AH$4=1,Inputs!$E$18,0)</f>
        <v>0</v>
      </c>
      <c r="AI34" s="34" t="n">
        <f aca="false">IF(AI$4=1,Inputs!$E$18,0)</f>
        <v>0</v>
      </c>
      <c r="AJ34" s="34" t="n">
        <f aca="false">IF(AJ$4=1,Inputs!$E$18,0)</f>
        <v>0</v>
      </c>
      <c r="AK34" s="34" t="n">
        <f aca="false">IF(AK$4=1,Inputs!$E$18,0)</f>
        <v>0</v>
      </c>
      <c r="AL34" s="34" t="n">
        <f aca="false">IF(AL$4=1,Inputs!$E$18,0)</f>
        <v>0</v>
      </c>
      <c r="AM34" s="34" t="n">
        <f aca="false">IF(AM$4=1,Inputs!$E$18,0)</f>
        <v>0</v>
      </c>
      <c r="AN34" s="34" t="n">
        <f aca="false">IF(AN$4=1,Inputs!$E$18,0)</f>
        <v>0</v>
      </c>
      <c r="AO34" s="34" t="n">
        <f aca="false">IF(AO$4=1,Inputs!$E$18,0)</f>
        <v>0</v>
      </c>
      <c r="AP34" s="34" t="n">
        <f aca="false">IF(AP$4=1,Inputs!$E$18,0)</f>
        <v>0</v>
      </c>
      <c r="AQ34" s="34" t="n">
        <f aca="false">IF(AQ$4=1,Inputs!$E$18,0)</f>
        <v>0</v>
      </c>
      <c r="AR34" s="34" t="n">
        <f aca="false">IF(AR$4=1,Inputs!$E$18,0)</f>
        <v>0</v>
      </c>
      <c r="AS34" s="34" t="n">
        <f aca="false">IF(AS$4=1,Inputs!$E$18,0)</f>
        <v>0</v>
      </c>
      <c r="AT34" s="34" t="n">
        <f aca="false">IF(AT$4=1,Inputs!$E$18,0)</f>
        <v>0</v>
      </c>
      <c r="AU34" s="34" t="n">
        <f aca="false">IF(AU$4=1,Inputs!$E$18,0)</f>
        <v>0</v>
      </c>
      <c r="AV34" s="34" t="n">
        <f aca="false">IF(AV$4=1,Inputs!$E$18,0)</f>
        <v>0</v>
      </c>
      <c r="AW34" s="34" t="n">
        <f aca="false">IF(AW$4=1,Inputs!$E$18,0)</f>
        <v>0</v>
      </c>
      <c r="AX34" s="34" t="n">
        <f aca="false">IF(AX$4=1,Inputs!$E$18,0)</f>
        <v>0</v>
      </c>
      <c r="AY34" s="34" t="n">
        <f aca="false">IF(AY$4=1,Inputs!$E$18,0)</f>
        <v>0</v>
      </c>
      <c r="AZ34" s="34" t="n">
        <f aca="false">IF(AZ$4=1,Inputs!$E$18,0)</f>
        <v>0</v>
      </c>
      <c r="BA34" s="34" t="n">
        <f aca="false">IF(BA$4=1,Inputs!$E$18,0)</f>
        <v>0</v>
      </c>
      <c r="BB34" s="34" t="n">
        <f aca="false">IF(BB$4=1,Inputs!$E$18,0)</f>
        <v>0</v>
      </c>
      <c r="BC34" s="34" t="n">
        <f aca="false">IF(BC$4=1,Inputs!$E$18,0)</f>
        <v>0</v>
      </c>
      <c r="BD34" s="34" t="n">
        <f aca="false">IF(BD$4=1,Inputs!$E$18,0)</f>
        <v>0</v>
      </c>
      <c r="BE34" s="34" t="n">
        <f aca="false">IF(BE$4=1,Inputs!$E$18,0)</f>
        <v>0</v>
      </c>
      <c r="BF34" s="34" t="n">
        <f aca="false">IF(BF$4=1,Inputs!$E$18,0)</f>
        <v>0</v>
      </c>
      <c r="BG34" s="34" t="n">
        <f aca="false">IF(BG$4=1,Inputs!$E$18,0)</f>
        <v>0</v>
      </c>
      <c r="BH34" s="34" t="n">
        <f aca="false">IF(BH$4=1,Inputs!$E$18,0)</f>
        <v>0</v>
      </c>
      <c r="BI34" s="34" t="n">
        <f aca="false">IF(BI$4=1,Inputs!$E$18,0)</f>
        <v>0</v>
      </c>
      <c r="BJ34" s="34" t="n">
        <f aca="false">IF(BJ$4=1,Inputs!$E$18,0)</f>
        <v>0</v>
      </c>
    </row>
    <row r="35" customFormat="false" ht="15" hidden="false" customHeight="false" outlineLevel="0" collapsed="false">
      <c r="A35" s="11" t="s">
        <v>159</v>
      </c>
      <c r="C35" s="34" t="n">
        <f aca="false">C34</f>
        <v>160000</v>
      </c>
      <c r="D35" s="34" t="n">
        <f aca="false">C35+D34</f>
        <v>160000</v>
      </c>
      <c r="E35" s="34" t="n">
        <f aca="false">D35+E34</f>
        <v>160000</v>
      </c>
      <c r="F35" s="34" t="n">
        <f aca="false">E35+F34</f>
        <v>160000</v>
      </c>
      <c r="G35" s="34" t="n">
        <f aca="false">F35+G34</f>
        <v>160000</v>
      </c>
      <c r="H35" s="34" t="n">
        <f aca="false">G35+H34</f>
        <v>160000</v>
      </c>
      <c r="I35" s="34" t="n">
        <f aca="false">H35+I34</f>
        <v>160000</v>
      </c>
      <c r="J35" s="34" t="n">
        <f aca="false">I35+J34</f>
        <v>160000</v>
      </c>
      <c r="K35" s="34" t="n">
        <f aca="false">J35+K34</f>
        <v>160000</v>
      </c>
      <c r="L35" s="34" t="n">
        <f aca="false">K35+L34</f>
        <v>160000</v>
      </c>
      <c r="M35" s="34" t="n">
        <f aca="false">L35+M34</f>
        <v>160000</v>
      </c>
      <c r="N35" s="34" t="n">
        <f aca="false">M35+N34</f>
        <v>160000</v>
      </c>
      <c r="O35" s="34" t="n">
        <f aca="false">N35+O34</f>
        <v>160000</v>
      </c>
      <c r="P35" s="34" t="n">
        <f aca="false">O35+P34</f>
        <v>160000</v>
      </c>
      <c r="Q35" s="34" t="n">
        <f aca="false">P35+Q34</f>
        <v>160000</v>
      </c>
      <c r="R35" s="34" t="n">
        <f aca="false">Q35+R34</f>
        <v>160000</v>
      </c>
      <c r="S35" s="34" t="n">
        <f aca="false">R35+S34</f>
        <v>160000</v>
      </c>
      <c r="T35" s="34" t="n">
        <f aca="false">S35+T34</f>
        <v>160000</v>
      </c>
      <c r="U35" s="34" t="n">
        <f aca="false">T35+U34</f>
        <v>160000</v>
      </c>
      <c r="V35" s="34" t="n">
        <f aca="false">U35+V34</f>
        <v>160000</v>
      </c>
      <c r="W35" s="34" t="n">
        <f aca="false">V35+W34</f>
        <v>160000</v>
      </c>
      <c r="X35" s="34" t="n">
        <f aca="false">W35+X34</f>
        <v>160000</v>
      </c>
      <c r="Y35" s="34" t="n">
        <f aca="false">X35+Y34</f>
        <v>160000</v>
      </c>
      <c r="Z35" s="34" t="n">
        <f aca="false">Y35+Z34</f>
        <v>160000</v>
      </c>
      <c r="AA35" s="34" t="n">
        <f aca="false">Z35+AA34</f>
        <v>160000</v>
      </c>
      <c r="AB35" s="34" t="n">
        <f aca="false">AA35+AB34</f>
        <v>160000</v>
      </c>
      <c r="AC35" s="34" t="n">
        <f aca="false">AB35+AC34</f>
        <v>160000</v>
      </c>
      <c r="AD35" s="34" t="n">
        <f aca="false">AC35+AD34</f>
        <v>160000</v>
      </c>
      <c r="AE35" s="34" t="n">
        <f aca="false">AD35+AE34</f>
        <v>160000</v>
      </c>
      <c r="AF35" s="34" t="n">
        <f aca="false">AE35+AF34</f>
        <v>160000</v>
      </c>
      <c r="AG35" s="34" t="n">
        <f aca="false">AF35+AG34</f>
        <v>160000</v>
      </c>
      <c r="AH35" s="34" t="n">
        <f aca="false">AG35+AH34</f>
        <v>160000</v>
      </c>
      <c r="AI35" s="34" t="n">
        <f aca="false">AH35+AI34</f>
        <v>160000</v>
      </c>
      <c r="AJ35" s="34" t="n">
        <f aca="false">AI35+AJ34</f>
        <v>160000</v>
      </c>
      <c r="AK35" s="34" t="n">
        <f aca="false">AJ35+AK34</f>
        <v>160000</v>
      </c>
      <c r="AL35" s="34" t="n">
        <f aca="false">AK35+AL34</f>
        <v>160000</v>
      </c>
      <c r="AM35" s="34" t="n">
        <f aca="false">AL35+AM34</f>
        <v>160000</v>
      </c>
      <c r="AN35" s="34" t="n">
        <f aca="false">AM35+AN34</f>
        <v>160000</v>
      </c>
      <c r="AO35" s="34" t="n">
        <f aca="false">AN35+AO34</f>
        <v>160000</v>
      </c>
      <c r="AP35" s="34" t="n">
        <f aca="false">AO35+AP34</f>
        <v>160000</v>
      </c>
      <c r="AQ35" s="34" t="n">
        <f aca="false">AP35+AQ34</f>
        <v>160000</v>
      </c>
      <c r="AR35" s="34" t="n">
        <f aca="false">AQ35+AR34</f>
        <v>160000</v>
      </c>
      <c r="AS35" s="34" t="n">
        <f aca="false">AR35+AS34</f>
        <v>160000</v>
      </c>
      <c r="AT35" s="34" t="n">
        <f aca="false">AS35+AT34</f>
        <v>160000</v>
      </c>
      <c r="AU35" s="34" t="n">
        <f aca="false">AT35+AU34</f>
        <v>160000</v>
      </c>
      <c r="AV35" s="34" t="n">
        <f aca="false">AU35+AV34</f>
        <v>160000</v>
      </c>
      <c r="AW35" s="34" t="n">
        <f aca="false">AV35+AW34</f>
        <v>160000</v>
      </c>
      <c r="AX35" s="34" t="n">
        <f aca="false">AW35+AX34</f>
        <v>160000</v>
      </c>
      <c r="AY35" s="34" t="n">
        <f aca="false">AX35+AY34</f>
        <v>160000</v>
      </c>
      <c r="AZ35" s="34" t="n">
        <f aca="false">AY35+AZ34</f>
        <v>160000</v>
      </c>
      <c r="BA35" s="34" t="n">
        <f aca="false">AZ35+BA34</f>
        <v>160000</v>
      </c>
      <c r="BB35" s="34" t="n">
        <f aca="false">BA35+BB34</f>
        <v>160000</v>
      </c>
      <c r="BC35" s="34" t="n">
        <f aca="false">BB35+BC34</f>
        <v>160000</v>
      </c>
      <c r="BD35" s="34" t="n">
        <f aca="false">BC35+BD34</f>
        <v>160000</v>
      </c>
      <c r="BE35" s="34" t="n">
        <f aca="false">BD35+BE34</f>
        <v>160000</v>
      </c>
      <c r="BF35" s="34" t="n">
        <f aca="false">BE35+BF34</f>
        <v>160000</v>
      </c>
      <c r="BG35" s="34" t="n">
        <f aca="false">BF35+BG34</f>
        <v>160000</v>
      </c>
      <c r="BH35" s="34" t="n">
        <f aca="false">BG35+BH34</f>
        <v>160000</v>
      </c>
      <c r="BI35" s="34" t="n">
        <f aca="false">BH35+BI34</f>
        <v>160000</v>
      </c>
      <c r="BJ35" s="34" t="n">
        <f aca="false">BI35+BJ34</f>
        <v>160000</v>
      </c>
    </row>
    <row r="36" customFormat="false" ht="15" hidden="false" customHeight="false" outlineLevel="0" collapsed="false">
      <c r="A36" s="11" t="s">
        <v>160</v>
      </c>
      <c r="C36" s="34" t="n">
        <f aca="false">-MIN(C35/MAX(1,Inputs!$E$40*12),C34)</f>
        <v>-1904.7619047619</v>
      </c>
      <c r="D36" s="34" t="n">
        <f aca="false">-MIN(D35/MAX(1,Inputs!$E$40*12),C38+D34)</f>
        <v>-1904.7619047619</v>
      </c>
      <c r="E36" s="34" t="n">
        <f aca="false">-MIN(E35/MAX(1,Inputs!$E$40*12),D38+E34)</f>
        <v>-1904.7619047619</v>
      </c>
      <c r="F36" s="34" t="n">
        <f aca="false">-MIN(F35/MAX(1,Inputs!$E$40*12),E38+F34)</f>
        <v>-1904.7619047619</v>
      </c>
      <c r="G36" s="34" t="n">
        <f aca="false">-MIN(G35/MAX(1,Inputs!$E$40*12),F38+G34)</f>
        <v>-1904.7619047619</v>
      </c>
      <c r="H36" s="34" t="n">
        <f aca="false">-MIN(H35/MAX(1,Inputs!$E$40*12),G38+H34)</f>
        <v>-1904.7619047619</v>
      </c>
      <c r="I36" s="34" t="n">
        <f aca="false">-MIN(I35/MAX(1,Inputs!$E$40*12),H38+I34)</f>
        <v>-1904.7619047619</v>
      </c>
      <c r="J36" s="34" t="n">
        <f aca="false">-MIN(J35/MAX(1,Inputs!$E$40*12),I38+J34)</f>
        <v>-1904.7619047619</v>
      </c>
      <c r="K36" s="34" t="n">
        <f aca="false">-MIN(K35/MAX(1,Inputs!$E$40*12),J38+K34)</f>
        <v>-1904.7619047619</v>
      </c>
      <c r="L36" s="34" t="n">
        <f aca="false">-MIN(L35/MAX(1,Inputs!$E$40*12),K38+L34)</f>
        <v>-1904.7619047619</v>
      </c>
      <c r="M36" s="34" t="n">
        <f aca="false">-MIN(M35/MAX(1,Inputs!$E$40*12),L38+M34)</f>
        <v>-1904.7619047619</v>
      </c>
      <c r="N36" s="34" t="n">
        <f aca="false">-MIN(N35/MAX(1,Inputs!$E$40*12),M38+N34)</f>
        <v>-1904.7619047619</v>
      </c>
      <c r="O36" s="34" t="n">
        <f aca="false">-MIN(O35/MAX(1,Inputs!$E$40*12),N38+O34)</f>
        <v>-1904.7619047619</v>
      </c>
      <c r="P36" s="34" t="n">
        <f aca="false">-MIN(P35/MAX(1,Inputs!$E$40*12),O38+P34)</f>
        <v>-1904.7619047619</v>
      </c>
      <c r="Q36" s="34" t="n">
        <f aca="false">-MIN(Q35/MAX(1,Inputs!$E$40*12),P38+Q34)</f>
        <v>-1904.7619047619</v>
      </c>
      <c r="R36" s="34" t="n">
        <f aca="false">-MIN(R35/MAX(1,Inputs!$E$40*12),Q38+R34)</f>
        <v>-1904.7619047619</v>
      </c>
      <c r="S36" s="34" t="n">
        <f aca="false">-MIN(S35/MAX(1,Inputs!$E$40*12),R38+S34)</f>
        <v>-1904.7619047619</v>
      </c>
      <c r="T36" s="34" t="n">
        <f aca="false">-MIN(T35/MAX(1,Inputs!$E$40*12),S38+T34)</f>
        <v>-1904.7619047619</v>
      </c>
      <c r="U36" s="34" t="n">
        <f aca="false">-MIN(U35/MAX(1,Inputs!$E$40*12),T38+U34)</f>
        <v>-1904.7619047619</v>
      </c>
      <c r="V36" s="34" t="n">
        <f aca="false">-MIN(V35/MAX(1,Inputs!$E$40*12),U38+V34)</f>
        <v>-1904.7619047619</v>
      </c>
      <c r="W36" s="34" t="n">
        <f aca="false">-MIN(W35/MAX(1,Inputs!$E$40*12),V38+W34)</f>
        <v>-1904.7619047619</v>
      </c>
      <c r="X36" s="34" t="n">
        <f aca="false">-MIN(X35/MAX(1,Inputs!$E$40*12),W38+X34)</f>
        <v>-1904.7619047619</v>
      </c>
      <c r="Y36" s="34" t="n">
        <f aca="false">-MIN(Y35/MAX(1,Inputs!$E$40*12),X38+Y34)</f>
        <v>-1904.7619047619</v>
      </c>
      <c r="Z36" s="34" t="n">
        <f aca="false">-MIN(Z35/MAX(1,Inputs!$E$40*12),Y38+Z34)</f>
        <v>-1904.7619047619</v>
      </c>
      <c r="AA36" s="34" t="n">
        <f aca="false">-MIN(AA35/MAX(1,Inputs!$E$40*12),Z38+AA34)</f>
        <v>-1904.7619047619</v>
      </c>
      <c r="AB36" s="34" t="n">
        <f aca="false">-MIN(AB35/MAX(1,Inputs!$E$40*12),AA38+AB34)</f>
        <v>-1904.7619047619</v>
      </c>
      <c r="AC36" s="34" t="n">
        <f aca="false">-MIN(AC35/MAX(1,Inputs!$E$40*12),AB38+AC34)</f>
        <v>-1904.7619047619</v>
      </c>
      <c r="AD36" s="34" t="n">
        <f aca="false">-MIN(AD35/MAX(1,Inputs!$E$40*12),AC38+AD34)</f>
        <v>-1904.7619047619</v>
      </c>
      <c r="AE36" s="34" t="n">
        <f aca="false">-MIN(AE35/MAX(1,Inputs!$E$40*12),AD38+AE34)</f>
        <v>-1904.7619047619</v>
      </c>
      <c r="AF36" s="34" t="n">
        <f aca="false">-MIN(AF35/MAX(1,Inputs!$E$40*12),AE38+AF34)</f>
        <v>-1904.7619047619</v>
      </c>
      <c r="AG36" s="34" t="n">
        <f aca="false">-MIN(AG35/MAX(1,Inputs!$E$40*12),AF38+AG34)</f>
        <v>-1904.7619047619</v>
      </c>
      <c r="AH36" s="34" t="n">
        <f aca="false">-MIN(AH35/MAX(1,Inputs!$E$40*12),AG38+AH34)</f>
        <v>-1904.7619047619</v>
      </c>
      <c r="AI36" s="34" t="n">
        <f aca="false">-MIN(AI35/MAX(1,Inputs!$E$40*12),AH38+AI34)</f>
        <v>-1904.7619047619</v>
      </c>
      <c r="AJ36" s="34" t="n">
        <f aca="false">-MIN(AJ35/MAX(1,Inputs!$E$40*12),AI38+AJ34)</f>
        <v>-1904.7619047619</v>
      </c>
      <c r="AK36" s="34" t="n">
        <f aca="false">-MIN(AK35/MAX(1,Inputs!$E$40*12),AJ38+AK34)</f>
        <v>-1904.7619047619</v>
      </c>
      <c r="AL36" s="34" t="n">
        <f aca="false">-MIN(AL35/MAX(1,Inputs!$E$40*12),AK38+AL34)</f>
        <v>-1904.7619047619</v>
      </c>
      <c r="AM36" s="34" t="n">
        <f aca="false">-MIN(AM35/MAX(1,Inputs!$E$40*12),AL38+AM34)</f>
        <v>-1904.7619047619</v>
      </c>
      <c r="AN36" s="34" t="n">
        <f aca="false">-MIN(AN35/MAX(1,Inputs!$E$40*12),AM38+AN34)</f>
        <v>-1904.7619047619</v>
      </c>
      <c r="AO36" s="34" t="n">
        <f aca="false">-MIN(AO35/MAX(1,Inputs!$E$40*12),AN38+AO34)</f>
        <v>-1904.7619047619</v>
      </c>
      <c r="AP36" s="34" t="n">
        <f aca="false">-MIN(AP35/MAX(1,Inputs!$E$40*12),AO38+AP34)</f>
        <v>-1904.7619047619</v>
      </c>
      <c r="AQ36" s="34" t="n">
        <f aca="false">-MIN(AQ35/MAX(1,Inputs!$E$40*12),AP38+AQ34)</f>
        <v>-1904.7619047619</v>
      </c>
      <c r="AR36" s="34" t="n">
        <f aca="false">-MIN(AR35/MAX(1,Inputs!$E$40*12),AQ38+AR34)</f>
        <v>-1904.7619047619</v>
      </c>
      <c r="AS36" s="34" t="n">
        <f aca="false">-MIN(AS35/MAX(1,Inputs!$E$40*12),AR38+AS34)</f>
        <v>-1904.7619047619</v>
      </c>
      <c r="AT36" s="34" t="n">
        <f aca="false">-MIN(AT35/MAX(1,Inputs!$E$40*12),AS38+AT34)</f>
        <v>-1904.7619047619</v>
      </c>
      <c r="AU36" s="34" t="n">
        <f aca="false">-MIN(AU35/MAX(1,Inputs!$E$40*12),AT38+AU34)</f>
        <v>-1904.7619047619</v>
      </c>
      <c r="AV36" s="34" t="n">
        <f aca="false">-MIN(AV35/MAX(1,Inputs!$E$40*12),AU38+AV34)</f>
        <v>-1904.7619047619</v>
      </c>
      <c r="AW36" s="34" t="n">
        <f aca="false">-MIN(AW35/MAX(1,Inputs!$E$40*12),AV38+AW34)</f>
        <v>-1904.7619047619</v>
      </c>
      <c r="AX36" s="34" t="n">
        <f aca="false">-MIN(AX35/MAX(1,Inputs!$E$40*12),AW38+AX34)</f>
        <v>-1904.7619047619</v>
      </c>
      <c r="AY36" s="34" t="n">
        <f aca="false">-MIN(AY35/MAX(1,Inputs!$E$40*12),AX38+AY34)</f>
        <v>-1904.7619047619</v>
      </c>
      <c r="AZ36" s="34" t="n">
        <f aca="false">-MIN(AZ35/MAX(1,Inputs!$E$40*12),AY38+AZ34)</f>
        <v>-1904.7619047619</v>
      </c>
      <c r="BA36" s="34" t="n">
        <f aca="false">-MIN(BA35/MAX(1,Inputs!$E$40*12),AZ38+BA34)</f>
        <v>-1904.7619047619</v>
      </c>
      <c r="BB36" s="34" t="n">
        <f aca="false">-MIN(BB35/MAX(1,Inputs!$E$40*12),BA38+BB34)</f>
        <v>-1904.7619047619</v>
      </c>
      <c r="BC36" s="34" t="n">
        <f aca="false">-MIN(BC35/MAX(1,Inputs!$E$40*12),BB38+BC34)</f>
        <v>-1904.7619047619</v>
      </c>
      <c r="BD36" s="34" t="n">
        <f aca="false">-MIN(BD35/MAX(1,Inputs!$E$40*12),BC38+BD34)</f>
        <v>-1904.7619047619</v>
      </c>
      <c r="BE36" s="34" t="n">
        <f aca="false">-MIN(BE35/MAX(1,Inputs!$E$40*12),BD38+BE34)</f>
        <v>-1904.7619047619</v>
      </c>
      <c r="BF36" s="34" t="n">
        <f aca="false">-MIN(BF35/MAX(1,Inputs!$E$40*12),BE38+BF34)</f>
        <v>-1904.7619047619</v>
      </c>
      <c r="BG36" s="34" t="n">
        <f aca="false">-MIN(BG35/MAX(1,Inputs!$E$40*12),BF38+BG34)</f>
        <v>-1904.7619047619</v>
      </c>
      <c r="BH36" s="34" t="n">
        <f aca="false">-MIN(BH35/MAX(1,Inputs!$E$40*12),BG38+BH34)</f>
        <v>-1904.7619047619</v>
      </c>
      <c r="BI36" s="34" t="n">
        <f aca="false">-MIN(BI35/MAX(1,Inputs!$E$40*12),BH38+BI34)</f>
        <v>-1904.7619047619</v>
      </c>
      <c r="BJ36" s="34" t="n">
        <f aca="false">-MIN(BJ35/MAX(1,Inputs!$E$40*12),BI38+BJ34)</f>
        <v>-1904.7619047619</v>
      </c>
    </row>
    <row r="37" customFormat="false" ht="15" hidden="false" customHeight="false" outlineLevel="0" collapsed="false">
      <c r="A37" s="11" t="s">
        <v>161</v>
      </c>
      <c r="C37" s="34" t="n">
        <f aca="false">C36</f>
        <v>-1904.7619047619</v>
      </c>
      <c r="D37" s="34" t="n">
        <f aca="false">C37+D36</f>
        <v>-3809.52380952381</v>
      </c>
      <c r="E37" s="34" t="n">
        <f aca="false">D37+E36</f>
        <v>-5714.28571428572</v>
      </c>
      <c r="F37" s="34" t="n">
        <f aca="false">E37+F36</f>
        <v>-7619.04761904762</v>
      </c>
      <c r="G37" s="34" t="n">
        <f aca="false">F37+G36</f>
        <v>-9523.80952380953</v>
      </c>
      <c r="H37" s="34" t="n">
        <f aca="false">G37+H36</f>
        <v>-11428.5714285714</v>
      </c>
      <c r="I37" s="34" t="n">
        <f aca="false">H37+I36</f>
        <v>-13333.3333333333</v>
      </c>
      <c r="J37" s="34" t="n">
        <f aca="false">I37+J36</f>
        <v>-15238.0952380952</v>
      </c>
      <c r="K37" s="34" t="n">
        <f aca="false">J37+K36</f>
        <v>-17142.8571428571</v>
      </c>
      <c r="L37" s="34" t="n">
        <f aca="false">K37+L36</f>
        <v>-19047.6190476191</v>
      </c>
      <c r="M37" s="34" t="n">
        <f aca="false">L37+M36</f>
        <v>-20952.380952381</v>
      </c>
      <c r="N37" s="34" t="n">
        <f aca="false">M37+N36</f>
        <v>-22857.1428571429</v>
      </c>
      <c r="O37" s="34" t="n">
        <f aca="false">N37+O36</f>
        <v>-24761.9047619048</v>
      </c>
      <c r="P37" s="34" t="n">
        <f aca="false">O37+P36</f>
        <v>-26666.6666666667</v>
      </c>
      <c r="Q37" s="34" t="n">
        <f aca="false">P37+Q36</f>
        <v>-28571.4285714286</v>
      </c>
      <c r="R37" s="34" t="n">
        <f aca="false">Q37+R36</f>
        <v>-30476.1904761905</v>
      </c>
      <c r="S37" s="34" t="n">
        <f aca="false">R37+S36</f>
        <v>-32380.9523809524</v>
      </c>
      <c r="T37" s="34" t="n">
        <f aca="false">S37+T36</f>
        <v>-34285.7142857143</v>
      </c>
      <c r="U37" s="34" t="n">
        <f aca="false">T37+U36</f>
        <v>-36190.4761904762</v>
      </c>
      <c r="V37" s="34" t="n">
        <f aca="false">U37+V36</f>
        <v>-38095.2380952381</v>
      </c>
      <c r="W37" s="34" t="n">
        <f aca="false">V37+W36</f>
        <v>-40000</v>
      </c>
      <c r="X37" s="34" t="n">
        <f aca="false">W37+X36</f>
        <v>-41904.7619047619</v>
      </c>
      <c r="Y37" s="34" t="n">
        <f aca="false">X37+Y36</f>
        <v>-43809.5238095238</v>
      </c>
      <c r="Z37" s="34" t="n">
        <f aca="false">Y37+Z36</f>
        <v>-45714.2857142857</v>
      </c>
      <c r="AA37" s="34" t="n">
        <f aca="false">Z37+AA36</f>
        <v>-47619.0476190477</v>
      </c>
      <c r="AB37" s="34" t="n">
        <f aca="false">AA37+AB36</f>
        <v>-49523.8095238096</v>
      </c>
      <c r="AC37" s="34" t="n">
        <f aca="false">AB37+AC36</f>
        <v>-51428.5714285715</v>
      </c>
      <c r="AD37" s="34" t="n">
        <f aca="false">AC37+AD36</f>
        <v>-53333.3333333334</v>
      </c>
      <c r="AE37" s="34" t="n">
        <f aca="false">AD37+AE36</f>
        <v>-55238.0952380953</v>
      </c>
      <c r="AF37" s="34" t="n">
        <f aca="false">AE37+AF36</f>
        <v>-57142.8571428572</v>
      </c>
      <c r="AG37" s="34" t="n">
        <f aca="false">AF37+AG36</f>
        <v>-59047.6190476191</v>
      </c>
      <c r="AH37" s="34" t="n">
        <f aca="false">AG37+AH36</f>
        <v>-60952.380952381</v>
      </c>
      <c r="AI37" s="34" t="n">
        <f aca="false">AH37+AI36</f>
        <v>-62857.1428571429</v>
      </c>
      <c r="AJ37" s="34" t="n">
        <f aca="false">AI37+AJ36</f>
        <v>-64761.9047619048</v>
      </c>
      <c r="AK37" s="34" t="n">
        <f aca="false">AJ37+AK36</f>
        <v>-66666.6666666667</v>
      </c>
      <c r="AL37" s="34" t="n">
        <f aca="false">AK37+AL36</f>
        <v>-68571.4285714286</v>
      </c>
      <c r="AM37" s="34" t="n">
        <f aca="false">AL37+AM36</f>
        <v>-70476.1904761906</v>
      </c>
      <c r="AN37" s="34" t="n">
        <f aca="false">AM37+AN36</f>
        <v>-72380.9523809525</v>
      </c>
      <c r="AO37" s="34" t="n">
        <f aca="false">AN37+AO36</f>
        <v>-74285.7142857144</v>
      </c>
      <c r="AP37" s="34" t="n">
        <f aca="false">AO37+AP36</f>
        <v>-76190.4761904763</v>
      </c>
      <c r="AQ37" s="34" t="n">
        <f aca="false">AP37+AQ36</f>
        <v>-78095.2380952382</v>
      </c>
      <c r="AR37" s="34" t="n">
        <f aca="false">AQ37+AR36</f>
        <v>-80000.0000000001</v>
      </c>
      <c r="AS37" s="34" t="n">
        <f aca="false">AR37+AS36</f>
        <v>-81904.761904762</v>
      </c>
      <c r="AT37" s="34" t="n">
        <f aca="false">AS37+AT36</f>
        <v>-83809.5238095239</v>
      </c>
      <c r="AU37" s="34" t="n">
        <f aca="false">AT37+AU36</f>
        <v>-85714.2857142858</v>
      </c>
      <c r="AV37" s="34" t="n">
        <f aca="false">AU37+AV36</f>
        <v>-87619.0476190477</v>
      </c>
      <c r="AW37" s="34" t="n">
        <f aca="false">AV37+AW36</f>
        <v>-89523.8095238096</v>
      </c>
      <c r="AX37" s="34" t="n">
        <f aca="false">AW37+AX36</f>
        <v>-91428.5714285715</v>
      </c>
      <c r="AY37" s="34" t="n">
        <f aca="false">AX37+AY36</f>
        <v>-93333.3333333334</v>
      </c>
      <c r="AZ37" s="34" t="n">
        <f aca="false">AY37+AZ36</f>
        <v>-95238.0952380954</v>
      </c>
      <c r="BA37" s="34" t="n">
        <f aca="false">AZ37+BA36</f>
        <v>-97142.8571428573</v>
      </c>
      <c r="BB37" s="34" t="n">
        <f aca="false">BA37+BB36</f>
        <v>-99047.6190476192</v>
      </c>
      <c r="BC37" s="34" t="n">
        <f aca="false">BB37+BC36</f>
        <v>-100952.380952381</v>
      </c>
      <c r="BD37" s="34" t="n">
        <f aca="false">BC37+BD36</f>
        <v>-102857.142857143</v>
      </c>
      <c r="BE37" s="34" t="n">
        <f aca="false">BD37+BE36</f>
        <v>-104761.904761905</v>
      </c>
      <c r="BF37" s="34" t="n">
        <f aca="false">BE37+BF36</f>
        <v>-106666.666666667</v>
      </c>
      <c r="BG37" s="34" t="n">
        <f aca="false">BF37+BG36</f>
        <v>-108571.428571429</v>
      </c>
      <c r="BH37" s="34" t="n">
        <f aca="false">BG37+BH36</f>
        <v>-110476.190476191</v>
      </c>
      <c r="BI37" s="34" t="n">
        <f aca="false">BH37+BI36</f>
        <v>-112380.952380953</v>
      </c>
      <c r="BJ37" s="34" t="n">
        <f aca="false">BI37+BJ36</f>
        <v>-114285.714285714</v>
      </c>
    </row>
    <row r="38" customFormat="false" ht="15" hidden="false" customHeight="false" outlineLevel="0" collapsed="false">
      <c r="A38" s="4" t="s">
        <v>162</v>
      </c>
      <c r="C38" s="15" t="n">
        <f aca="false">C35+C37</f>
        <v>158095.238095238</v>
      </c>
      <c r="D38" s="15" t="n">
        <f aca="false">D35+D37</f>
        <v>156190.476190476</v>
      </c>
      <c r="E38" s="15" t="n">
        <f aca="false">E35+E37</f>
        <v>154285.714285714</v>
      </c>
      <c r="F38" s="15" t="n">
        <f aca="false">F35+F37</f>
        <v>152380.952380952</v>
      </c>
      <c r="G38" s="15" t="n">
        <f aca="false">G35+G37</f>
        <v>150476.19047619</v>
      </c>
      <c r="H38" s="15" t="n">
        <f aca="false">H35+H37</f>
        <v>148571.428571429</v>
      </c>
      <c r="I38" s="15" t="n">
        <f aca="false">I35+I37</f>
        <v>146666.666666667</v>
      </c>
      <c r="J38" s="15" t="n">
        <f aca="false">J35+J37</f>
        <v>144761.904761905</v>
      </c>
      <c r="K38" s="15" t="n">
        <f aca="false">K35+K37</f>
        <v>142857.142857143</v>
      </c>
      <c r="L38" s="15" t="n">
        <f aca="false">L35+L37</f>
        <v>140952.380952381</v>
      </c>
      <c r="M38" s="15" t="n">
        <f aca="false">M35+M37</f>
        <v>139047.619047619</v>
      </c>
      <c r="N38" s="15" t="n">
        <f aca="false">N35+N37</f>
        <v>137142.857142857</v>
      </c>
      <c r="O38" s="15" t="n">
        <f aca="false">O35+O37</f>
        <v>135238.095238095</v>
      </c>
      <c r="P38" s="15" t="n">
        <f aca="false">P35+P37</f>
        <v>133333.333333333</v>
      </c>
      <c r="Q38" s="15" t="n">
        <f aca="false">Q35+Q37</f>
        <v>131428.571428571</v>
      </c>
      <c r="R38" s="15" t="n">
        <f aca="false">R35+R37</f>
        <v>129523.80952381</v>
      </c>
      <c r="S38" s="15" t="n">
        <f aca="false">S35+S37</f>
        <v>127619.047619048</v>
      </c>
      <c r="T38" s="15" t="n">
        <f aca="false">T35+T37</f>
        <v>125714.285714286</v>
      </c>
      <c r="U38" s="15" t="n">
        <f aca="false">U35+U37</f>
        <v>123809.523809524</v>
      </c>
      <c r="V38" s="15" t="n">
        <f aca="false">V35+V37</f>
        <v>121904.761904762</v>
      </c>
      <c r="W38" s="15" t="n">
        <f aca="false">W35+W37</f>
        <v>120000</v>
      </c>
      <c r="X38" s="15" t="n">
        <f aca="false">X35+X37</f>
        <v>118095.238095238</v>
      </c>
      <c r="Y38" s="15" t="n">
        <f aca="false">Y35+Y37</f>
        <v>116190.476190476</v>
      </c>
      <c r="Z38" s="15" t="n">
        <f aca="false">Z35+Z37</f>
        <v>114285.714285714</v>
      </c>
      <c r="AA38" s="15" t="n">
        <f aca="false">AA35+AA37</f>
        <v>112380.952380952</v>
      </c>
      <c r="AB38" s="15" t="n">
        <f aca="false">AB35+AB37</f>
        <v>110476.19047619</v>
      </c>
      <c r="AC38" s="15" t="n">
        <f aca="false">AC35+AC37</f>
        <v>108571.428571429</v>
      </c>
      <c r="AD38" s="15" t="n">
        <f aca="false">AD35+AD37</f>
        <v>106666.666666667</v>
      </c>
      <c r="AE38" s="15" t="n">
        <f aca="false">AE35+AE37</f>
        <v>104761.904761905</v>
      </c>
      <c r="AF38" s="15" t="n">
        <f aca="false">AF35+AF37</f>
        <v>102857.142857143</v>
      </c>
      <c r="AG38" s="15" t="n">
        <f aca="false">AG35+AG37</f>
        <v>100952.380952381</v>
      </c>
      <c r="AH38" s="15" t="n">
        <f aca="false">AH35+AH37</f>
        <v>99047.619047619</v>
      </c>
      <c r="AI38" s="15" t="n">
        <f aca="false">AI35+AI37</f>
        <v>97142.8571428571</v>
      </c>
      <c r="AJ38" s="15" t="n">
        <f aca="false">AJ35+AJ37</f>
        <v>95238.0952380952</v>
      </c>
      <c r="AK38" s="15" t="n">
        <f aca="false">AK35+AK37</f>
        <v>93333.3333333333</v>
      </c>
      <c r="AL38" s="15" t="n">
        <f aca="false">AL35+AL37</f>
        <v>91428.5714285714</v>
      </c>
      <c r="AM38" s="15" t="n">
        <f aca="false">AM35+AM37</f>
        <v>89523.8095238095</v>
      </c>
      <c r="AN38" s="15" t="n">
        <f aca="false">AN35+AN37</f>
        <v>87619.0476190476</v>
      </c>
      <c r="AO38" s="15" t="n">
        <f aca="false">AO35+AO37</f>
        <v>85714.2857142856</v>
      </c>
      <c r="AP38" s="15" t="n">
        <f aca="false">AP35+AP37</f>
        <v>83809.5238095237</v>
      </c>
      <c r="AQ38" s="15" t="n">
        <f aca="false">AQ35+AQ37</f>
        <v>81904.7619047618</v>
      </c>
      <c r="AR38" s="15" t="n">
        <f aca="false">AR35+AR37</f>
        <v>79999.9999999999</v>
      </c>
      <c r="AS38" s="15" t="n">
        <f aca="false">AS35+AS37</f>
        <v>78095.238095238</v>
      </c>
      <c r="AT38" s="15" t="n">
        <f aca="false">AT35+AT37</f>
        <v>76190.4761904761</v>
      </c>
      <c r="AU38" s="15" t="n">
        <f aca="false">AU35+AU37</f>
        <v>74285.7142857142</v>
      </c>
      <c r="AV38" s="15" t="n">
        <f aca="false">AV35+AV37</f>
        <v>72380.9523809523</v>
      </c>
      <c r="AW38" s="15" t="n">
        <f aca="false">AW35+AW37</f>
        <v>70476.1904761904</v>
      </c>
      <c r="AX38" s="15" t="n">
        <f aca="false">AX35+AX37</f>
        <v>68571.4285714285</v>
      </c>
      <c r="AY38" s="15" t="n">
        <f aca="false">AY35+AY37</f>
        <v>66666.6666666666</v>
      </c>
      <c r="AZ38" s="15" t="n">
        <f aca="false">AZ35+AZ37</f>
        <v>64761.9047619047</v>
      </c>
      <c r="BA38" s="15" t="n">
        <f aca="false">BA35+BA37</f>
        <v>62857.1428571427</v>
      </c>
      <c r="BB38" s="15" t="n">
        <f aca="false">BB35+BB37</f>
        <v>60952.3809523808</v>
      </c>
      <c r="BC38" s="15" t="n">
        <f aca="false">BC35+BC37</f>
        <v>59047.6190476189</v>
      </c>
      <c r="BD38" s="15" t="n">
        <f aca="false">BD35+BD37</f>
        <v>57142.857142857</v>
      </c>
      <c r="BE38" s="15" t="n">
        <f aca="false">BE35+BE37</f>
        <v>55238.0952380951</v>
      </c>
      <c r="BF38" s="15" t="n">
        <f aca="false">BF35+BF37</f>
        <v>53333.3333333332</v>
      </c>
      <c r="BG38" s="15" t="n">
        <f aca="false">BG35+BG37</f>
        <v>51428.5714285713</v>
      </c>
      <c r="BH38" s="15" t="n">
        <f aca="false">BH35+BH37</f>
        <v>49523.8095238094</v>
      </c>
      <c r="BI38" s="15" t="n">
        <f aca="false">BI35+BI37</f>
        <v>47619.0476190475</v>
      </c>
      <c r="BJ38" s="15" t="n">
        <f aca="false">BJ35+BJ37</f>
        <v>45714.2857142856</v>
      </c>
    </row>
    <row r="40" customFormat="false" ht="15" hidden="false" customHeight="false" outlineLevel="0" collapsed="false">
      <c r="A40" s="7" t="s">
        <v>163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customFormat="false" ht="15" hidden="false" customHeight="false" outlineLevel="0" collapsed="false">
      <c r="A41" s="11" t="s">
        <v>164</v>
      </c>
      <c r="C41" s="34" t="n">
        <f aca="false">0</f>
        <v>0</v>
      </c>
      <c r="D41" s="34" t="n">
        <f aca="false">C44</f>
        <v>80000</v>
      </c>
      <c r="E41" s="34" t="n">
        <f aca="false">D44</f>
        <v>78666.6666666667</v>
      </c>
      <c r="F41" s="34" t="n">
        <f aca="false">E44</f>
        <v>77333.3333333333</v>
      </c>
      <c r="G41" s="34" t="n">
        <f aca="false">F44</f>
        <v>76000</v>
      </c>
      <c r="H41" s="34" t="n">
        <f aca="false">G44</f>
        <v>74666.6666666667</v>
      </c>
      <c r="I41" s="34" t="n">
        <f aca="false">H44</f>
        <v>73333.3333333334</v>
      </c>
      <c r="J41" s="34" t="n">
        <f aca="false">I44</f>
        <v>72000</v>
      </c>
      <c r="K41" s="34" t="n">
        <f aca="false">J44</f>
        <v>70666.6666666667</v>
      </c>
      <c r="L41" s="34" t="n">
        <f aca="false">K44</f>
        <v>69333.3333333334</v>
      </c>
      <c r="M41" s="34" t="n">
        <f aca="false">L44</f>
        <v>68000</v>
      </c>
      <c r="N41" s="34" t="n">
        <f aca="false">M44</f>
        <v>66666.6666666667</v>
      </c>
      <c r="O41" s="34" t="n">
        <f aca="false">N44</f>
        <v>65333.3333333334</v>
      </c>
      <c r="P41" s="34" t="n">
        <f aca="false">O44</f>
        <v>64000</v>
      </c>
      <c r="Q41" s="34" t="n">
        <f aca="false">P44</f>
        <v>62666.6666666667</v>
      </c>
      <c r="R41" s="34" t="n">
        <f aca="false">Q44</f>
        <v>61333.3333333334</v>
      </c>
      <c r="S41" s="34" t="n">
        <f aca="false">R44</f>
        <v>60000</v>
      </c>
      <c r="T41" s="34" t="n">
        <f aca="false">S44</f>
        <v>58666.6666666667</v>
      </c>
      <c r="U41" s="34" t="n">
        <f aca="false">T44</f>
        <v>57333.3333333334</v>
      </c>
      <c r="V41" s="34" t="n">
        <f aca="false">U44</f>
        <v>56000</v>
      </c>
      <c r="W41" s="34" t="n">
        <f aca="false">V44</f>
        <v>54666.6666666667</v>
      </c>
      <c r="X41" s="34" t="n">
        <f aca="false">W44</f>
        <v>53333.3333333334</v>
      </c>
      <c r="Y41" s="34" t="n">
        <f aca="false">X44</f>
        <v>52000</v>
      </c>
      <c r="Z41" s="34" t="n">
        <f aca="false">Y44</f>
        <v>50666.6666666667</v>
      </c>
      <c r="AA41" s="34" t="n">
        <f aca="false">Z44</f>
        <v>49333.3333333334</v>
      </c>
      <c r="AB41" s="34" t="n">
        <f aca="false">AA44</f>
        <v>48000</v>
      </c>
      <c r="AC41" s="34" t="n">
        <f aca="false">AB44</f>
        <v>46666.6666666667</v>
      </c>
      <c r="AD41" s="34" t="n">
        <f aca="false">AC44</f>
        <v>45333.3333333333</v>
      </c>
      <c r="AE41" s="34" t="n">
        <f aca="false">AD44</f>
        <v>44000</v>
      </c>
      <c r="AF41" s="34" t="n">
        <f aca="false">AE44</f>
        <v>42666.6666666667</v>
      </c>
      <c r="AG41" s="34" t="n">
        <f aca="false">AF44</f>
        <v>41333.3333333333</v>
      </c>
      <c r="AH41" s="34" t="n">
        <f aca="false">AG44</f>
        <v>40000</v>
      </c>
      <c r="AI41" s="34" t="n">
        <f aca="false">AH44</f>
        <v>38666.6666666667</v>
      </c>
      <c r="AJ41" s="34" t="n">
        <f aca="false">AI44</f>
        <v>37333.3333333333</v>
      </c>
      <c r="AK41" s="34" t="n">
        <f aca="false">AJ44</f>
        <v>36000</v>
      </c>
      <c r="AL41" s="34" t="n">
        <f aca="false">AK44</f>
        <v>34666.6666666667</v>
      </c>
      <c r="AM41" s="34" t="n">
        <f aca="false">AL44</f>
        <v>33333.3333333333</v>
      </c>
      <c r="AN41" s="34" t="n">
        <f aca="false">AM44</f>
        <v>32000</v>
      </c>
      <c r="AO41" s="34" t="n">
        <f aca="false">AN44</f>
        <v>30666.6666666667</v>
      </c>
      <c r="AP41" s="34" t="n">
        <f aca="false">AO44</f>
        <v>29333.3333333333</v>
      </c>
      <c r="AQ41" s="34" t="n">
        <f aca="false">AP44</f>
        <v>28000</v>
      </c>
      <c r="AR41" s="34" t="n">
        <f aca="false">AQ44</f>
        <v>26666.6666666667</v>
      </c>
      <c r="AS41" s="34" t="n">
        <f aca="false">AR44</f>
        <v>25333.3333333333</v>
      </c>
      <c r="AT41" s="34" t="n">
        <f aca="false">AS44</f>
        <v>24000</v>
      </c>
      <c r="AU41" s="34" t="n">
        <f aca="false">AT44</f>
        <v>22666.6666666667</v>
      </c>
      <c r="AV41" s="34" t="n">
        <f aca="false">AU44</f>
        <v>21333.3333333333</v>
      </c>
      <c r="AW41" s="34" t="n">
        <f aca="false">AV44</f>
        <v>20000</v>
      </c>
      <c r="AX41" s="34" t="n">
        <f aca="false">AW44</f>
        <v>18666.6666666667</v>
      </c>
      <c r="AY41" s="34" t="n">
        <f aca="false">AX44</f>
        <v>17333.3333333333</v>
      </c>
      <c r="AZ41" s="34" t="n">
        <f aca="false">AY44</f>
        <v>16000</v>
      </c>
      <c r="BA41" s="34" t="n">
        <f aca="false">AZ44</f>
        <v>14666.6666666667</v>
      </c>
      <c r="BB41" s="34" t="n">
        <f aca="false">BA44</f>
        <v>13333.3333333333</v>
      </c>
      <c r="BC41" s="34" t="n">
        <f aca="false">BB44</f>
        <v>12000</v>
      </c>
      <c r="BD41" s="34" t="n">
        <f aca="false">BC44</f>
        <v>10666.6666666667</v>
      </c>
      <c r="BE41" s="34" t="n">
        <f aca="false">BD44</f>
        <v>9333.33333333333</v>
      </c>
      <c r="BF41" s="34" t="n">
        <f aca="false">BE44</f>
        <v>8000</v>
      </c>
      <c r="BG41" s="34" t="n">
        <f aca="false">BF44</f>
        <v>6666.66666666667</v>
      </c>
      <c r="BH41" s="34" t="n">
        <f aca="false">BG44</f>
        <v>5333.33333333333</v>
      </c>
      <c r="BI41" s="34" t="n">
        <f aca="false">BH44</f>
        <v>4000</v>
      </c>
      <c r="BJ41" s="34" t="n">
        <f aca="false">BI44</f>
        <v>2666.66666666667</v>
      </c>
    </row>
    <row r="42" customFormat="false" ht="15" hidden="false" customHeight="false" outlineLevel="0" collapsed="false">
      <c r="A42" s="11" t="s">
        <v>165</v>
      </c>
      <c r="C42" s="34" t="n">
        <f aca="false">IF(C$4=1,Inputs!$E$30,0)</f>
        <v>80000</v>
      </c>
      <c r="D42" s="34" t="n">
        <f aca="false">IF(D$4=1,Inputs!$E$30,0)</f>
        <v>0</v>
      </c>
      <c r="E42" s="34" t="n">
        <f aca="false">IF(E$4=1,Inputs!$E$30,0)</f>
        <v>0</v>
      </c>
      <c r="F42" s="34" t="n">
        <f aca="false">IF(F$4=1,Inputs!$E$30,0)</f>
        <v>0</v>
      </c>
      <c r="G42" s="34" t="n">
        <f aca="false">IF(G$4=1,Inputs!$E$30,0)</f>
        <v>0</v>
      </c>
      <c r="H42" s="34" t="n">
        <f aca="false">IF(H$4=1,Inputs!$E$30,0)</f>
        <v>0</v>
      </c>
      <c r="I42" s="34" t="n">
        <f aca="false">IF(I$4=1,Inputs!$E$30,0)</f>
        <v>0</v>
      </c>
      <c r="J42" s="34" t="n">
        <f aca="false">IF(J$4=1,Inputs!$E$30,0)</f>
        <v>0</v>
      </c>
      <c r="K42" s="34" t="n">
        <f aca="false">IF(K$4=1,Inputs!$E$30,0)</f>
        <v>0</v>
      </c>
      <c r="L42" s="34" t="n">
        <f aca="false">IF(L$4=1,Inputs!$E$30,0)</f>
        <v>0</v>
      </c>
      <c r="M42" s="34" t="n">
        <f aca="false">IF(M$4=1,Inputs!$E$30,0)</f>
        <v>0</v>
      </c>
      <c r="N42" s="34" t="n">
        <f aca="false">IF(N$4=1,Inputs!$E$30,0)</f>
        <v>0</v>
      </c>
      <c r="O42" s="34" t="n">
        <f aca="false">IF(O$4=1,Inputs!$E$30,0)</f>
        <v>0</v>
      </c>
      <c r="P42" s="34" t="n">
        <f aca="false">IF(P$4=1,Inputs!$E$30,0)</f>
        <v>0</v>
      </c>
      <c r="Q42" s="34" t="n">
        <f aca="false">IF(Q$4=1,Inputs!$E$30,0)</f>
        <v>0</v>
      </c>
      <c r="R42" s="34" t="n">
        <f aca="false">IF(R$4=1,Inputs!$E$30,0)</f>
        <v>0</v>
      </c>
      <c r="S42" s="34" t="n">
        <f aca="false">IF(S$4=1,Inputs!$E$30,0)</f>
        <v>0</v>
      </c>
      <c r="T42" s="34" t="n">
        <f aca="false">IF(T$4=1,Inputs!$E$30,0)</f>
        <v>0</v>
      </c>
      <c r="U42" s="34" t="n">
        <f aca="false">IF(U$4=1,Inputs!$E$30,0)</f>
        <v>0</v>
      </c>
      <c r="V42" s="34" t="n">
        <f aca="false">IF(V$4=1,Inputs!$E$30,0)</f>
        <v>0</v>
      </c>
      <c r="W42" s="34" t="n">
        <f aca="false">IF(W$4=1,Inputs!$E$30,0)</f>
        <v>0</v>
      </c>
      <c r="X42" s="34" t="n">
        <f aca="false">IF(X$4=1,Inputs!$E$30,0)</f>
        <v>0</v>
      </c>
      <c r="Y42" s="34" t="n">
        <f aca="false">IF(Y$4=1,Inputs!$E$30,0)</f>
        <v>0</v>
      </c>
      <c r="Z42" s="34" t="n">
        <f aca="false">IF(Z$4=1,Inputs!$E$30,0)</f>
        <v>0</v>
      </c>
      <c r="AA42" s="34" t="n">
        <f aca="false">IF(AA$4=1,Inputs!$E$30,0)</f>
        <v>0</v>
      </c>
      <c r="AB42" s="34" t="n">
        <f aca="false">IF(AB$4=1,Inputs!$E$30,0)</f>
        <v>0</v>
      </c>
      <c r="AC42" s="34" t="n">
        <f aca="false">IF(AC$4=1,Inputs!$E$30,0)</f>
        <v>0</v>
      </c>
      <c r="AD42" s="34" t="n">
        <f aca="false">IF(AD$4=1,Inputs!$E$30,0)</f>
        <v>0</v>
      </c>
      <c r="AE42" s="34" t="n">
        <f aca="false">IF(AE$4=1,Inputs!$E$30,0)</f>
        <v>0</v>
      </c>
      <c r="AF42" s="34" t="n">
        <f aca="false">IF(AF$4=1,Inputs!$E$30,0)</f>
        <v>0</v>
      </c>
      <c r="AG42" s="34" t="n">
        <f aca="false">IF(AG$4=1,Inputs!$E$30,0)</f>
        <v>0</v>
      </c>
      <c r="AH42" s="34" t="n">
        <f aca="false">IF(AH$4=1,Inputs!$E$30,0)</f>
        <v>0</v>
      </c>
      <c r="AI42" s="34" t="n">
        <f aca="false">IF(AI$4=1,Inputs!$E$30,0)</f>
        <v>0</v>
      </c>
      <c r="AJ42" s="34" t="n">
        <f aca="false">IF(AJ$4=1,Inputs!$E$30,0)</f>
        <v>0</v>
      </c>
      <c r="AK42" s="34" t="n">
        <f aca="false">IF(AK$4=1,Inputs!$E$30,0)</f>
        <v>0</v>
      </c>
      <c r="AL42" s="34" t="n">
        <f aca="false">IF(AL$4=1,Inputs!$E$30,0)</f>
        <v>0</v>
      </c>
      <c r="AM42" s="34" t="n">
        <f aca="false">IF(AM$4=1,Inputs!$E$30,0)</f>
        <v>0</v>
      </c>
      <c r="AN42" s="34" t="n">
        <f aca="false">IF(AN$4=1,Inputs!$E$30,0)</f>
        <v>0</v>
      </c>
      <c r="AO42" s="34" t="n">
        <f aca="false">IF(AO$4=1,Inputs!$E$30,0)</f>
        <v>0</v>
      </c>
      <c r="AP42" s="34" t="n">
        <f aca="false">IF(AP$4=1,Inputs!$E$30,0)</f>
        <v>0</v>
      </c>
      <c r="AQ42" s="34" t="n">
        <f aca="false">IF(AQ$4=1,Inputs!$E$30,0)</f>
        <v>0</v>
      </c>
      <c r="AR42" s="34" t="n">
        <f aca="false">IF(AR$4=1,Inputs!$E$30,0)</f>
        <v>0</v>
      </c>
      <c r="AS42" s="34" t="n">
        <f aca="false">IF(AS$4=1,Inputs!$E$30,0)</f>
        <v>0</v>
      </c>
      <c r="AT42" s="34" t="n">
        <f aca="false">IF(AT$4=1,Inputs!$E$30,0)</f>
        <v>0</v>
      </c>
      <c r="AU42" s="34" t="n">
        <f aca="false">IF(AU$4=1,Inputs!$E$30,0)</f>
        <v>0</v>
      </c>
      <c r="AV42" s="34" t="n">
        <f aca="false">IF(AV$4=1,Inputs!$E$30,0)</f>
        <v>0</v>
      </c>
      <c r="AW42" s="34" t="n">
        <f aca="false">IF(AW$4=1,Inputs!$E$30,0)</f>
        <v>0</v>
      </c>
      <c r="AX42" s="34" t="n">
        <f aca="false">IF(AX$4=1,Inputs!$E$30,0)</f>
        <v>0</v>
      </c>
      <c r="AY42" s="34" t="n">
        <f aca="false">IF(AY$4=1,Inputs!$E$30,0)</f>
        <v>0</v>
      </c>
      <c r="AZ42" s="34" t="n">
        <f aca="false">IF(AZ$4=1,Inputs!$E$30,0)</f>
        <v>0</v>
      </c>
      <c r="BA42" s="34" t="n">
        <f aca="false">IF(BA$4=1,Inputs!$E$30,0)</f>
        <v>0</v>
      </c>
      <c r="BB42" s="34" t="n">
        <f aca="false">IF(BB$4=1,Inputs!$E$30,0)</f>
        <v>0</v>
      </c>
      <c r="BC42" s="34" t="n">
        <f aca="false">IF(BC$4=1,Inputs!$E$30,0)</f>
        <v>0</v>
      </c>
      <c r="BD42" s="34" t="n">
        <f aca="false">IF(BD$4=1,Inputs!$E$30,0)</f>
        <v>0</v>
      </c>
      <c r="BE42" s="34" t="n">
        <f aca="false">IF(BE$4=1,Inputs!$E$30,0)</f>
        <v>0</v>
      </c>
      <c r="BF42" s="34" t="n">
        <f aca="false">IF(BF$4=1,Inputs!$E$30,0)</f>
        <v>0</v>
      </c>
      <c r="BG42" s="34" t="n">
        <f aca="false">IF(BG$4=1,Inputs!$E$30,0)</f>
        <v>0</v>
      </c>
      <c r="BH42" s="34" t="n">
        <f aca="false">IF(BH$4=1,Inputs!$E$30,0)</f>
        <v>0</v>
      </c>
      <c r="BI42" s="34" t="n">
        <f aca="false">IF(BI$4=1,Inputs!$E$30,0)</f>
        <v>0</v>
      </c>
      <c r="BJ42" s="34" t="n">
        <f aca="false">IF(BJ$4=1,Inputs!$E$30,0)</f>
        <v>0</v>
      </c>
    </row>
    <row r="43" customFormat="false" ht="15" hidden="false" customHeight="false" outlineLevel="0" collapsed="false">
      <c r="A43" s="11" t="s">
        <v>166</v>
      </c>
      <c r="C43" s="34" t="n">
        <f aca="false">-MIN(C41,Inputs!$E$30/MAX(1,Inputs!$E$32*12))</f>
        <v>-0</v>
      </c>
      <c r="D43" s="34" t="n">
        <f aca="false">-MIN(D41,Inputs!$E$30/MAX(1,Inputs!$E$32*12))</f>
        <v>-1333.33333333333</v>
      </c>
      <c r="E43" s="34" t="n">
        <f aca="false">-MIN(E41,Inputs!$E$30/MAX(1,Inputs!$E$32*12))</f>
        <v>-1333.33333333333</v>
      </c>
      <c r="F43" s="34" t="n">
        <f aca="false">-MIN(F41,Inputs!$E$30/MAX(1,Inputs!$E$32*12))</f>
        <v>-1333.33333333333</v>
      </c>
      <c r="G43" s="34" t="n">
        <f aca="false">-MIN(G41,Inputs!$E$30/MAX(1,Inputs!$E$32*12))</f>
        <v>-1333.33333333333</v>
      </c>
      <c r="H43" s="34" t="n">
        <f aca="false">-MIN(H41,Inputs!$E$30/MAX(1,Inputs!$E$32*12))</f>
        <v>-1333.33333333333</v>
      </c>
      <c r="I43" s="34" t="n">
        <f aca="false">-MIN(I41,Inputs!$E$30/MAX(1,Inputs!$E$32*12))</f>
        <v>-1333.33333333333</v>
      </c>
      <c r="J43" s="34" t="n">
        <f aca="false">-MIN(J41,Inputs!$E$30/MAX(1,Inputs!$E$32*12))</f>
        <v>-1333.33333333333</v>
      </c>
      <c r="K43" s="34" t="n">
        <f aca="false">-MIN(K41,Inputs!$E$30/MAX(1,Inputs!$E$32*12))</f>
        <v>-1333.33333333333</v>
      </c>
      <c r="L43" s="34" t="n">
        <f aca="false">-MIN(L41,Inputs!$E$30/MAX(1,Inputs!$E$32*12))</f>
        <v>-1333.33333333333</v>
      </c>
      <c r="M43" s="34" t="n">
        <f aca="false">-MIN(M41,Inputs!$E$30/MAX(1,Inputs!$E$32*12))</f>
        <v>-1333.33333333333</v>
      </c>
      <c r="N43" s="34" t="n">
        <f aca="false">-MIN(N41,Inputs!$E$30/MAX(1,Inputs!$E$32*12))</f>
        <v>-1333.33333333333</v>
      </c>
      <c r="O43" s="34" t="n">
        <f aca="false">-MIN(O41,Inputs!$E$30/MAX(1,Inputs!$E$32*12))</f>
        <v>-1333.33333333333</v>
      </c>
      <c r="P43" s="34" t="n">
        <f aca="false">-MIN(P41,Inputs!$E$30/MAX(1,Inputs!$E$32*12))</f>
        <v>-1333.33333333333</v>
      </c>
      <c r="Q43" s="34" t="n">
        <f aca="false">-MIN(Q41,Inputs!$E$30/MAX(1,Inputs!$E$32*12))</f>
        <v>-1333.33333333333</v>
      </c>
      <c r="R43" s="34" t="n">
        <f aca="false">-MIN(R41,Inputs!$E$30/MAX(1,Inputs!$E$32*12))</f>
        <v>-1333.33333333333</v>
      </c>
      <c r="S43" s="34" t="n">
        <f aca="false">-MIN(S41,Inputs!$E$30/MAX(1,Inputs!$E$32*12))</f>
        <v>-1333.33333333333</v>
      </c>
      <c r="T43" s="34" t="n">
        <f aca="false">-MIN(T41,Inputs!$E$30/MAX(1,Inputs!$E$32*12))</f>
        <v>-1333.33333333333</v>
      </c>
      <c r="U43" s="34" t="n">
        <f aca="false">-MIN(U41,Inputs!$E$30/MAX(1,Inputs!$E$32*12))</f>
        <v>-1333.33333333333</v>
      </c>
      <c r="V43" s="34" t="n">
        <f aca="false">-MIN(V41,Inputs!$E$30/MAX(1,Inputs!$E$32*12))</f>
        <v>-1333.33333333333</v>
      </c>
      <c r="W43" s="34" t="n">
        <f aca="false">-MIN(W41,Inputs!$E$30/MAX(1,Inputs!$E$32*12))</f>
        <v>-1333.33333333333</v>
      </c>
      <c r="X43" s="34" t="n">
        <f aca="false">-MIN(X41,Inputs!$E$30/MAX(1,Inputs!$E$32*12))</f>
        <v>-1333.33333333333</v>
      </c>
      <c r="Y43" s="34" t="n">
        <f aca="false">-MIN(Y41,Inputs!$E$30/MAX(1,Inputs!$E$32*12))</f>
        <v>-1333.33333333333</v>
      </c>
      <c r="Z43" s="34" t="n">
        <f aca="false">-MIN(Z41,Inputs!$E$30/MAX(1,Inputs!$E$32*12))</f>
        <v>-1333.33333333333</v>
      </c>
      <c r="AA43" s="34" t="n">
        <f aca="false">-MIN(AA41,Inputs!$E$30/MAX(1,Inputs!$E$32*12))</f>
        <v>-1333.33333333333</v>
      </c>
      <c r="AB43" s="34" t="n">
        <f aca="false">-MIN(AB41,Inputs!$E$30/MAX(1,Inputs!$E$32*12))</f>
        <v>-1333.33333333333</v>
      </c>
      <c r="AC43" s="34" t="n">
        <f aca="false">-MIN(AC41,Inputs!$E$30/MAX(1,Inputs!$E$32*12))</f>
        <v>-1333.33333333333</v>
      </c>
      <c r="AD43" s="34" t="n">
        <f aca="false">-MIN(AD41,Inputs!$E$30/MAX(1,Inputs!$E$32*12))</f>
        <v>-1333.33333333333</v>
      </c>
      <c r="AE43" s="34" t="n">
        <f aca="false">-MIN(AE41,Inputs!$E$30/MAX(1,Inputs!$E$32*12))</f>
        <v>-1333.33333333333</v>
      </c>
      <c r="AF43" s="34" t="n">
        <f aca="false">-MIN(AF41,Inputs!$E$30/MAX(1,Inputs!$E$32*12))</f>
        <v>-1333.33333333333</v>
      </c>
      <c r="AG43" s="34" t="n">
        <f aca="false">-MIN(AG41,Inputs!$E$30/MAX(1,Inputs!$E$32*12))</f>
        <v>-1333.33333333333</v>
      </c>
      <c r="AH43" s="34" t="n">
        <f aca="false">-MIN(AH41,Inputs!$E$30/MAX(1,Inputs!$E$32*12))</f>
        <v>-1333.33333333333</v>
      </c>
      <c r="AI43" s="34" t="n">
        <f aca="false">-MIN(AI41,Inputs!$E$30/MAX(1,Inputs!$E$32*12))</f>
        <v>-1333.33333333333</v>
      </c>
      <c r="AJ43" s="34" t="n">
        <f aca="false">-MIN(AJ41,Inputs!$E$30/MAX(1,Inputs!$E$32*12))</f>
        <v>-1333.33333333333</v>
      </c>
      <c r="AK43" s="34" t="n">
        <f aca="false">-MIN(AK41,Inputs!$E$30/MAX(1,Inputs!$E$32*12))</f>
        <v>-1333.33333333333</v>
      </c>
      <c r="AL43" s="34" t="n">
        <f aca="false">-MIN(AL41,Inputs!$E$30/MAX(1,Inputs!$E$32*12))</f>
        <v>-1333.33333333333</v>
      </c>
      <c r="AM43" s="34" t="n">
        <f aca="false">-MIN(AM41,Inputs!$E$30/MAX(1,Inputs!$E$32*12))</f>
        <v>-1333.33333333333</v>
      </c>
      <c r="AN43" s="34" t="n">
        <f aca="false">-MIN(AN41,Inputs!$E$30/MAX(1,Inputs!$E$32*12))</f>
        <v>-1333.33333333333</v>
      </c>
      <c r="AO43" s="34" t="n">
        <f aca="false">-MIN(AO41,Inputs!$E$30/MAX(1,Inputs!$E$32*12))</f>
        <v>-1333.33333333333</v>
      </c>
      <c r="AP43" s="34" t="n">
        <f aca="false">-MIN(AP41,Inputs!$E$30/MAX(1,Inputs!$E$32*12))</f>
        <v>-1333.33333333333</v>
      </c>
      <c r="AQ43" s="34" t="n">
        <f aca="false">-MIN(AQ41,Inputs!$E$30/MAX(1,Inputs!$E$32*12))</f>
        <v>-1333.33333333333</v>
      </c>
      <c r="AR43" s="34" t="n">
        <f aca="false">-MIN(AR41,Inputs!$E$30/MAX(1,Inputs!$E$32*12))</f>
        <v>-1333.33333333333</v>
      </c>
      <c r="AS43" s="34" t="n">
        <f aca="false">-MIN(AS41,Inputs!$E$30/MAX(1,Inputs!$E$32*12))</f>
        <v>-1333.33333333333</v>
      </c>
      <c r="AT43" s="34" t="n">
        <f aca="false">-MIN(AT41,Inputs!$E$30/MAX(1,Inputs!$E$32*12))</f>
        <v>-1333.33333333333</v>
      </c>
      <c r="AU43" s="34" t="n">
        <f aca="false">-MIN(AU41,Inputs!$E$30/MAX(1,Inputs!$E$32*12))</f>
        <v>-1333.33333333333</v>
      </c>
      <c r="AV43" s="34" t="n">
        <f aca="false">-MIN(AV41,Inputs!$E$30/MAX(1,Inputs!$E$32*12))</f>
        <v>-1333.33333333333</v>
      </c>
      <c r="AW43" s="34" t="n">
        <f aca="false">-MIN(AW41,Inputs!$E$30/MAX(1,Inputs!$E$32*12))</f>
        <v>-1333.33333333333</v>
      </c>
      <c r="AX43" s="34" t="n">
        <f aca="false">-MIN(AX41,Inputs!$E$30/MAX(1,Inputs!$E$32*12))</f>
        <v>-1333.33333333333</v>
      </c>
      <c r="AY43" s="34" t="n">
        <f aca="false">-MIN(AY41,Inputs!$E$30/MAX(1,Inputs!$E$32*12))</f>
        <v>-1333.33333333333</v>
      </c>
      <c r="AZ43" s="34" t="n">
        <f aca="false">-MIN(AZ41,Inputs!$E$30/MAX(1,Inputs!$E$32*12))</f>
        <v>-1333.33333333333</v>
      </c>
      <c r="BA43" s="34" t="n">
        <f aca="false">-MIN(BA41,Inputs!$E$30/MAX(1,Inputs!$E$32*12))</f>
        <v>-1333.33333333333</v>
      </c>
      <c r="BB43" s="34" t="n">
        <f aca="false">-MIN(BB41,Inputs!$E$30/MAX(1,Inputs!$E$32*12))</f>
        <v>-1333.33333333333</v>
      </c>
      <c r="BC43" s="34" t="n">
        <f aca="false">-MIN(BC41,Inputs!$E$30/MAX(1,Inputs!$E$32*12))</f>
        <v>-1333.33333333333</v>
      </c>
      <c r="BD43" s="34" t="n">
        <f aca="false">-MIN(BD41,Inputs!$E$30/MAX(1,Inputs!$E$32*12))</f>
        <v>-1333.33333333333</v>
      </c>
      <c r="BE43" s="34" t="n">
        <f aca="false">-MIN(BE41,Inputs!$E$30/MAX(1,Inputs!$E$32*12))</f>
        <v>-1333.33333333333</v>
      </c>
      <c r="BF43" s="34" t="n">
        <f aca="false">-MIN(BF41,Inputs!$E$30/MAX(1,Inputs!$E$32*12))</f>
        <v>-1333.33333333333</v>
      </c>
      <c r="BG43" s="34" t="n">
        <f aca="false">-MIN(BG41,Inputs!$E$30/MAX(1,Inputs!$E$32*12))</f>
        <v>-1333.33333333333</v>
      </c>
      <c r="BH43" s="34" t="n">
        <f aca="false">-MIN(BH41,Inputs!$E$30/MAX(1,Inputs!$E$32*12))</f>
        <v>-1333.33333333333</v>
      </c>
      <c r="BI43" s="34" t="n">
        <f aca="false">-MIN(BI41,Inputs!$E$30/MAX(1,Inputs!$E$32*12))</f>
        <v>-1333.33333333333</v>
      </c>
      <c r="BJ43" s="34" t="n">
        <f aca="false">-MIN(BJ41,Inputs!$E$30/MAX(1,Inputs!$E$32*12))</f>
        <v>-1333.33333333333</v>
      </c>
    </row>
    <row r="44" customFormat="false" ht="15" hidden="false" customHeight="false" outlineLevel="0" collapsed="false">
      <c r="A44" s="4" t="s">
        <v>167</v>
      </c>
      <c r="C44" s="15" t="n">
        <f aca="false">C41+C42+C43</f>
        <v>80000</v>
      </c>
      <c r="D44" s="15" t="n">
        <f aca="false">D41+D42+D43</f>
        <v>78666.6666666667</v>
      </c>
      <c r="E44" s="15" t="n">
        <f aca="false">E41+E42+E43</f>
        <v>77333.3333333333</v>
      </c>
      <c r="F44" s="15" t="n">
        <f aca="false">F41+F42+F43</f>
        <v>76000</v>
      </c>
      <c r="G44" s="15" t="n">
        <f aca="false">G41+G42+G43</f>
        <v>74666.6666666667</v>
      </c>
      <c r="H44" s="15" t="n">
        <f aca="false">H41+H42+H43</f>
        <v>73333.3333333334</v>
      </c>
      <c r="I44" s="15" t="n">
        <f aca="false">I41+I42+I43</f>
        <v>72000</v>
      </c>
      <c r="J44" s="15" t="n">
        <f aca="false">J41+J42+J43</f>
        <v>70666.6666666667</v>
      </c>
      <c r="K44" s="15" t="n">
        <f aca="false">K41+K42+K43</f>
        <v>69333.3333333334</v>
      </c>
      <c r="L44" s="15" t="n">
        <f aca="false">L41+L42+L43</f>
        <v>68000</v>
      </c>
      <c r="M44" s="15" t="n">
        <f aca="false">M41+M42+M43</f>
        <v>66666.6666666667</v>
      </c>
      <c r="N44" s="15" t="n">
        <f aca="false">N41+N42+N43</f>
        <v>65333.3333333334</v>
      </c>
      <c r="O44" s="15" t="n">
        <f aca="false">O41+O42+O43</f>
        <v>64000</v>
      </c>
      <c r="P44" s="15" t="n">
        <f aca="false">P41+P42+P43</f>
        <v>62666.6666666667</v>
      </c>
      <c r="Q44" s="15" t="n">
        <f aca="false">Q41+Q42+Q43</f>
        <v>61333.3333333334</v>
      </c>
      <c r="R44" s="15" t="n">
        <f aca="false">R41+R42+R43</f>
        <v>60000</v>
      </c>
      <c r="S44" s="15" t="n">
        <f aca="false">S41+S42+S43</f>
        <v>58666.6666666667</v>
      </c>
      <c r="T44" s="15" t="n">
        <f aca="false">T41+T42+T43</f>
        <v>57333.3333333334</v>
      </c>
      <c r="U44" s="15" t="n">
        <f aca="false">U41+U42+U43</f>
        <v>56000</v>
      </c>
      <c r="V44" s="15" t="n">
        <f aca="false">V41+V42+V43</f>
        <v>54666.6666666667</v>
      </c>
      <c r="W44" s="15" t="n">
        <f aca="false">W41+W42+W43</f>
        <v>53333.3333333334</v>
      </c>
      <c r="X44" s="15" t="n">
        <f aca="false">X41+X42+X43</f>
        <v>52000</v>
      </c>
      <c r="Y44" s="15" t="n">
        <f aca="false">Y41+Y42+Y43</f>
        <v>50666.6666666667</v>
      </c>
      <c r="Z44" s="15" t="n">
        <f aca="false">Z41+Z42+Z43</f>
        <v>49333.3333333334</v>
      </c>
      <c r="AA44" s="15" t="n">
        <f aca="false">AA41+AA42+AA43</f>
        <v>48000</v>
      </c>
      <c r="AB44" s="15" t="n">
        <f aca="false">AB41+AB42+AB43</f>
        <v>46666.6666666667</v>
      </c>
      <c r="AC44" s="15" t="n">
        <f aca="false">AC41+AC42+AC43</f>
        <v>45333.3333333333</v>
      </c>
      <c r="AD44" s="15" t="n">
        <f aca="false">AD41+AD42+AD43</f>
        <v>44000</v>
      </c>
      <c r="AE44" s="15" t="n">
        <f aca="false">AE41+AE42+AE43</f>
        <v>42666.6666666667</v>
      </c>
      <c r="AF44" s="15" t="n">
        <f aca="false">AF41+AF42+AF43</f>
        <v>41333.3333333333</v>
      </c>
      <c r="AG44" s="15" t="n">
        <f aca="false">AG41+AG42+AG43</f>
        <v>40000</v>
      </c>
      <c r="AH44" s="15" t="n">
        <f aca="false">AH41+AH42+AH43</f>
        <v>38666.6666666667</v>
      </c>
      <c r="AI44" s="15" t="n">
        <f aca="false">AI41+AI42+AI43</f>
        <v>37333.3333333333</v>
      </c>
      <c r="AJ44" s="15" t="n">
        <f aca="false">AJ41+AJ42+AJ43</f>
        <v>36000</v>
      </c>
      <c r="AK44" s="15" t="n">
        <f aca="false">AK41+AK42+AK43</f>
        <v>34666.6666666667</v>
      </c>
      <c r="AL44" s="15" t="n">
        <f aca="false">AL41+AL42+AL43</f>
        <v>33333.3333333333</v>
      </c>
      <c r="AM44" s="15" t="n">
        <f aca="false">AM41+AM42+AM43</f>
        <v>32000</v>
      </c>
      <c r="AN44" s="15" t="n">
        <f aca="false">AN41+AN42+AN43</f>
        <v>30666.6666666667</v>
      </c>
      <c r="AO44" s="15" t="n">
        <f aca="false">AO41+AO42+AO43</f>
        <v>29333.3333333333</v>
      </c>
      <c r="AP44" s="15" t="n">
        <f aca="false">AP41+AP42+AP43</f>
        <v>28000</v>
      </c>
      <c r="AQ44" s="15" t="n">
        <f aca="false">AQ41+AQ42+AQ43</f>
        <v>26666.6666666667</v>
      </c>
      <c r="AR44" s="15" t="n">
        <f aca="false">AR41+AR42+AR43</f>
        <v>25333.3333333333</v>
      </c>
      <c r="AS44" s="15" t="n">
        <f aca="false">AS41+AS42+AS43</f>
        <v>24000</v>
      </c>
      <c r="AT44" s="15" t="n">
        <f aca="false">AT41+AT42+AT43</f>
        <v>22666.6666666667</v>
      </c>
      <c r="AU44" s="15" t="n">
        <f aca="false">AU41+AU42+AU43</f>
        <v>21333.3333333333</v>
      </c>
      <c r="AV44" s="15" t="n">
        <f aca="false">AV41+AV42+AV43</f>
        <v>20000</v>
      </c>
      <c r="AW44" s="15" t="n">
        <f aca="false">AW41+AW42+AW43</f>
        <v>18666.6666666667</v>
      </c>
      <c r="AX44" s="15" t="n">
        <f aca="false">AX41+AX42+AX43</f>
        <v>17333.3333333333</v>
      </c>
      <c r="AY44" s="15" t="n">
        <f aca="false">AY41+AY42+AY43</f>
        <v>16000</v>
      </c>
      <c r="AZ44" s="15" t="n">
        <f aca="false">AZ41+AZ42+AZ43</f>
        <v>14666.6666666667</v>
      </c>
      <c r="BA44" s="15" t="n">
        <f aca="false">BA41+BA42+BA43</f>
        <v>13333.3333333333</v>
      </c>
      <c r="BB44" s="15" t="n">
        <f aca="false">BB41+BB42+BB43</f>
        <v>12000</v>
      </c>
      <c r="BC44" s="15" t="n">
        <f aca="false">BC41+BC42+BC43</f>
        <v>10666.6666666667</v>
      </c>
      <c r="BD44" s="15" t="n">
        <f aca="false">BD41+BD42+BD43</f>
        <v>9333.33333333333</v>
      </c>
      <c r="BE44" s="15" t="n">
        <f aca="false">BE41+BE42+BE43</f>
        <v>8000</v>
      </c>
      <c r="BF44" s="15" t="n">
        <f aca="false">BF41+BF42+BF43</f>
        <v>6666.66666666667</v>
      </c>
      <c r="BG44" s="15" t="n">
        <f aca="false">BG41+BG42+BG43</f>
        <v>5333.33333333333</v>
      </c>
      <c r="BH44" s="15" t="n">
        <f aca="false">BH41+BH42+BH43</f>
        <v>4000</v>
      </c>
      <c r="BI44" s="15" t="n">
        <f aca="false">BI41+BI42+BI43</f>
        <v>2666.66666666667</v>
      </c>
      <c r="BJ44" s="15" t="n">
        <f aca="false">BJ41+BJ42+BJ43</f>
        <v>1333.33333333333</v>
      </c>
    </row>
    <row r="46" customFormat="false" ht="15" hidden="false" customHeight="false" outlineLevel="0" collapsed="false">
      <c r="A46" s="7" t="s">
        <v>66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customFormat="false" ht="15" hidden="false" customHeight="false" outlineLevel="0" collapsed="false">
      <c r="A47" s="11" t="s">
        <v>168</v>
      </c>
      <c r="C47" s="34" t="n">
        <f aca="false">C12*Inputs!$E$35/30</f>
        <v>1040</v>
      </c>
      <c r="D47" s="34" t="n">
        <f aca="false">D12*Inputs!$E$35/30</f>
        <v>1213.33333333333</v>
      </c>
      <c r="E47" s="34" t="n">
        <f aca="false">E12*Inputs!$E$35/30</f>
        <v>1386.66666666667</v>
      </c>
      <c r="F47" s="34" t="n">
        <f aca="false">F12*Inputs!$E$35/30</f>
        <v>1560</v>
      </c>
      <c r="G47" s="34" t="n">
        <f aca="false">G12*Inputs!$E$35/30</f>
        <v>1733.33333333333</v>
      </c>
      <c r="H47" s="34" t="n">
        <f aca="false">H12*Inputs!$E$35/30</f>
        <v>1906.66666666667</v>
      </c>
      <c r="I47" s="34" t="n">
        <f aca="false">I12*Inputs!$E$35/30</f>
        <v>2080</v>
      </c>
      <c r="J47" s="34" t="n">
        <f aca="false">J12*Inputs!$E$35/30</f>
        <v>2080</v>
      </c>
      <c r="K47" s="34" t="n">
        <f aca="false">K12*Inputs!$E$35/30</f>
        <v>2080</v>
      </c>
      <c r="L47" s="34" t="n">
        <f aca="false">L12*Inputs!$E$35/30</f>
        <v>2080</v>
      </c>
      <c r="M47" s="34" t="n">
        <f aca="false">M12*Inputs!$E$35/30</f>
        <v>2080</v>
      </c>
      <c r="N47" s="34" t="n">
        <f aca="false">N12*Inputs!$E$35/30</f>
        <v>2080</v>
      </c>
      <c r="O47" s="34" t="n">
        <f aca="false">O12*Inputs!$E$35/30</f>
        <v>2270.944</v>
      </c>
      <c r="P47" s="34" t="n">
        <f aca="false">P12*Inputs!$E$35/30</f>
        <v>2270.944</v>
      </c>
      <c r="Q47" s="34" t="n">
        <f aca="false">Q12*Inputs!$E$35/30</f>
        <v>2270.944</v>
      </c>
      <c r="R47" s="34" t="n">
        <f aca="false">R12*Inputs!$E$35/30</f>
        <v>2270.944</v>
      </c>
      <c r="S47" s="34" t="n">
        <f aca="false">S12*Inputs!$E$35/30</f>
        <v>2270.944</v>
      </c>
      <c r="T47" s="34" t="n">
        <f aca="false">T12*Inputs!$E$35/30</f>
        <v>2270.944</v>
      </c>
      <c r="U47" s="34" t="n">
        <f aca="false">U12*Inputs!$E$35/30</f>
        <v>2270.944</v>
      </c>
      <c r="V47" s="34" t="n">
        <f aca="false">V12*Inputs!$E$35/30</f>
        <v>2270.944</v>
      </c>
      <c r="W47" s="34" t="n">
        <f aca="false">W12*Inputs!$E$35/30</f>
        <v>2270.944</v>
      </c>
      <c r="X47" s="34" t="n">
        <f aca="false">X12*Inputs!$E$35/30</f>
        <v>2270.944</v>
      </c>
      <c r="Y47" s="34" t="n">
        <f aca="false">Y12*Inputs!$E$35/30</f>
        <v>2270.944</v>
      </c>
      <c r="Z47" s="34" t="n">
        <f aca="false">Z12*Inputs!$E$35/30</f>
        <v>2270.944</v>
      </c>
      <c r="AA47" s="34" t="n">
        <f aca="false">AA12*Inputs!$E$35/30</f>
        <v>2479.4166592</v>
      </c>
      <c r="AB47" s="34" t="n">
        <f aca="false">AB12*Inputs!$E$35/30</f>
        <v>2479.4166592</v>
      </c>
      <c r="AC47" s="34" t="n">
        <f aca="false">AC12*Inputs!$E$35/30</f>
        <v>2479.4166592</v>
      </c>
      <c r="AD47" s="34" t="n">
        <f aca="false">AD12*Inputs!$E$35/30</f>
        <v>2479.4166592</v>
      </c>
      <c r="AE47" s="34" t="n">
        <f aca="false">AE12*Inputs!$E$35/30</f>
        <v>2479.4166592</v>
      </c>
      <c r="AF47" s="34" t="n">
        <f aca="false">AF12*Inputs!$E$35/30</f>
        <v>2479.4166592</v>
      </c>
      <c r="AG47" s="34" t="n">
        <f aca="false">AG12*Inputs!$E$35/30</f>
        <v>2479.4166592</v>
      </c>
      <c r="AH47" s="34" t="n">
        <f aca="false">AH12*Inputs!$E$35/30</f>
        <v>2479.4166592</v>
      </c>
      <c r="AI47" s="34" t="n">
        <f aca="false">AI12*Inputs!$E$35/30</f>
        <v>2479.4166592</v>
      </c>
      <c r="AJ47" s="34" t="n">
        <f aca="false">AJ12*Inputs!$E$35/30</f>
        <v>2479.4166592</v>
      </c>
      <c r="AK47" s="34" t="n">
        <f aca="false">AK12*Inputs!$E$35/30</f>
        <v>2479.4166592</v>
      </c>
      <c r="AL47" s="34" t="n">
        <f aca="false">AL12*Inputs!$E$35/30</f>
        <v>2479.4166592</v>
      </c>
      <c r="AM47" s="34" t="n">
        <f aca="false">AM12*Inputs!$E$35/30</f>
        <v>2707.02710851456</v>
      </c>
      <c r="AN47" s="34" t="n">
        <f aca="false">AN12*Inputs!$E$35/30</f>
        <v>2707.02710851456</v>
      </c>
      <c r="AO47" s="34" t="n">
        <f aca="false">AO12*Inputs!$E$35/30</f>
        <v>2707.02710851456</v>
      </c>
      <c r="AP47" s="34" t="n">
        <f aca="false">AP12*Inputs!$E$35/30</f>
        <v>2707.02710851456</v>
      </c>
      <c r="AQ47" s="34" t="n">
        <f aca="false">AQ12*Inputs!$E$35/30</f>
        <v>2707.02710851456</v>
      </c>
      <c r="AR47" s="34" t="n">
        <f aca="false">AR12*Inputs!$E$35/30</f>
        <v>2707.02710851456</v>
      </c>
      <c r="AS47" s="34" t="n">
        <f aca="false">AS12*Inputs!$E$35/30</f>
        <v>2707.02710851456</v>
      </c>
      <c r="AT47" s="34" t="n">
        <f aca="false">AT12*Inputs!$E$35/30</f>
        <v>2707.02710851456</v>
      </c>
      <c r="AU47" s="34" t="n">
        <f aca="false">AU12*Inputs!$E$35/30</f>
        <v>2707.02710851456</v>
      </c>
      <c r="AV47" s="34" t="n">
        <f aca="false">AV12*Inputs!$E$35/30</f>
        <v>2707.02710851456</v>
      </c>
      <c r="AW47" s="34" t="n">
        <f aca="false">AW12*Inputs!$E$35/30</f>
        <v>2707.02710851456</v>
      </c>
      <c r="AX47" s="34" t="n">
        <f aca="false">AX12*Inputs!$E$35/30</f>
        <v>2707.02710851456</v>
      </c>
      <c r="AY47" s="34" t="n">
        <f aca="false">AY12*Inputs!$E$35/30</f>
        <v>2955.5321970762</v>
      </c>
      <c r="AZ47" s="34" t="n">
        <f aca="false">AZ12*Inputs!$E$35/30</f>
        <v>2955.5321970762</v>
      </c>
      <c r="BA47" s="34" t="n">
        <f aca="false">BA12*Inputs!$E$35/30</f>
        <v>2955.5321970762</v>
      </c>
      <c r="BB47" s="34" t="n">
        <f aca="false">BB12*Inputs!$E$35/30</f>
        <v>2955.5321970762</v>
      </c>
      <c r="BC47" s="34" t="n">
        <f aca="false">BC12*Inputs!$E$35/30</f>
        <v>2955.5321970762</v>
      </c>
      <c r="BD47" s="34" t="n">
        <f aca="false">BD12*Inputs!$E$35/30</f>
        <v>2955.5321970762</v>
      </c>
      <c r="BE47" s="34" t="n">
        <f aca="false">BE12*Inputs!$E$35/30</f>
        <v>2955.5321970762</v>
      </c>
      <c r="BF47" s="34" t="n">
        <f aca="false">BF12*Inputs!$E$35/30</f>
        <v>2955.5321970762</v>
      </c>
      <c r="BG47" s="34" t="n">
        <f aca="false">BG12*Inputs!$E$35/30</f>
        <v>2955.5321970762</v>
      </c>
      <c r="BH47" s="34" t="n">
        <f aca="false">BH12*Inputs!$E$35/30</f>
        <v>2955.5321970762</v>
      </c>
      <c r="BI47" s="34" t="n">
        <f aca="false">BI12*Inputs!$E$35/30</f>
        <v>2955.5321970762</v>
      </c>
      <c r="BJ47" s="34" t="n">
        <f aca="false">BJ12*Inputs!$E$35/30</f>
        <v>2955.5321970762</v>
      </c>
    </row>
    <row r="48" customFormat="false" ht="15" hidden="false" customHeight="false" outlineLevel="0" collapsed="false">
      <c r="A48" s="11" t="s">
        <v>169</v>
      </c>
      <c r="C48" s="34" t="n">
        <f aca="false">-C13*Inputs!$E$36/30</f>
        <v>1201.2</v>
      </c>
      <c r="D48" s="34" t="n">
        <f aca="false">-D13*Inputs!$E$36/30</f>
        <v>1401.4</v>
      </c>
      <c r="E48" s="34" t="n">
        <f aca="false">-E13*Inputs!$E$36/30</f>
        <v>1601.6</v>
      </c>
      <c r="F48" s="34" t="n">
        <f aca="false">-F13*Inputs!$E$36/30</f>
        <v>1801.8</v>
      </c>
      <c r="G48" s="34" t="n">
        <f aca="false">-G13*Inputs!$E$36/30</f>
        <v>2002</v>
      </c>
      <c r="H48" s="34" t="n">
        <f aca="false">-H13*Inputs!$E$36/30</f>
        <v>2202.2</v>
      </c>
      <c r="I48" s="34" t="n">
        <f aca="false">-I13*Inputs!$E$36/30</f>
        <v>2402.4</v>
      </c>
      <c r="J48" s="34" t="n">
        <f aca="false">-J13*Inputs!$E$36/30</f>
        <v>2402.4</v>
      </c>
      <c r="K48" s="34" t="n">
        <f aca="false">-K13*Inputs!$E$36/30</f>
        <v>2402.4</v>
      </c>
      <c r="L48" s="34" t="n">
        <f aca="false">-L13*Inputs!$E$36/30</f>
        <v>2402.4</v>
      </c>
      <c r="M48" s="34" t="n">
        <f aca="false">-M13*Inputs!$E$36/30</f>
        <v>2402.4</v>
      </c>
      <c r="N48" s="34" t="n">
        <f aca="false">-N13*Inputs!$E$36/30</f>
        <v>2402.4</v>
      </c>
      <c r="O48" s="34" t="n">
        <f aca="false">-O13*Inputs!$E$36/30</f>
        <v>2622.94032</v>
      </c>
      <c r="P48" s="34" t="n">
        <f aca="false">-P13*Inputs!$E$36/30</f>
        <v>2622.94032</v>
      </c>
      <c r="Q48" s="34" t="n">
        <f aca="false">-Q13*Inputs!$E$36/30</f>
        <v>2622.94032</v>
      </c>
      <c r="R48" s="34" t="n">
        <f aca="false">-R13*Inputs!$E$36/30</f>
        <v>2622.94032</v>
      </c>
      <c r="S48" s="34" t="n">
        <f aca="false">-S13*Inputs!$E$36/30</f>
        <v>2622.94032</v>
      </c>
      <c r="T48" s="34" t="n">
        <f aca="false">-T13*Inputs!$E$36/30</f>
        <v>2622.94032</v>
      </c>
      <c r="U48" s="34" t="n">
        <f aca="false">-U13*Inputs!$E$36/30</f>
        <v>2622.94032</v>
      </c>
      <c r="V48" s="34" t="n">
        <f aca="false">-V13*Inputs!$E$36/30</f>
        <v>2622.94032</v>
      </c>
      <c r="W48" s="34" t="n">
        <f aca="false">-W13*Inputs!$E$36/30</f>
        <v>2622.94032</v>
      </c>
      <c r="X48" s="34" t="n">
        <f aca="false">-X13*Inputs!$E$36/30</f>
        <v>2622.94032</v>
      </c>
      <c r="Y48" s="34" t="n">
        <f aca="false">-Y13*Inputs!$E$36/30</f>
        <v>2622.94032</v>
      </c>
      <c r="Z48" s="34" t="n">
        <f aca="false">-Z13*Inputs!$E$36/30</f>
        <v>2622.94032</v>
      </c>
      <c r="AA48" s="34" t="n">
        <f aca="false">-AA13*Inputs!$E$36/30</f>
        <v>2863.726241376</v>
      </c>
      <c r="AB48" s="34" t="n">
        <f aca="false">-AB13*Inputs!$E$36/30</f>
        <v>2863.726241376</v>
      </c>
      <c r="AC48" s="34" t="n">
        <f aca="false">-AC13*Inputs!$E$36/30</f>
        <v>2863.726241376</v>
      </c>
      <c r="AD48" s="34" t="n">
        <f aca="false">-AD13*Inputs!$E$36/30</f>
        <v>2863.726241376</v>
      </c>
      <c r="AE48" s="34" t="n">
        <f aca="false">-AE13*Inputs!$E$36/30</f>
        <v>2863.726241376</v>
      </c>
      <c r="AF48" s="34" t="n">
        <f aca="false">-AF13*Inputs!$E$36/30</f>
        <v>2863.726241376</v>
      </c>
      <c r="AG48" s="34" t="n">
        <f aca="false">-AG13*Inputs!$E$36/30</f>
        <v>2863.726241376</v>
      </c>
      <c r="AH48" s="34" t="n">
        <f aca="false">-AH13*Inputs!$E$36/30</f>
        <v>2863.726241376</v>
      </c>
      <c r="AI48" s="34" t="n">
        <f aca="false">-AI13*Inputs!$E$36/30</f>
        <v>2863.726241376</v>
      </c>
      <c r="AJ48" s="34" t="n">
        <f aca="false">-AJ13*Inputs!$E$36/30</f>
        <v>2863.726241376</v>
      </c>
      <c r="AK48" s="34" t="n">
        <f aca="false">-AK13*Inputs!$E$36/30</f>
        <v>2863.726241376</v>
      </c>
      <c r="AL48" s="34" t="n">
        <f aca="false">-AL13*Inputs!$E$36/30</f>
        <v>2863.726241376</v>
      </c>
      <c r="AM48" s="34" t="n">
        <f aca="false">-AM13*Inputs!$E$36/30</f>
        <v>3126.61631033432</v>
      </c>
      <c r="AN48" s="34" t="n">
        <f aca="false">-AN13*Inputs!$E$36/30</f>
        <v>3126.61631033432</v>
      </c>
      <c r="AO48" s="34" t="n">
        <f aca="false">-AO13*Inputs!$E$36/30</f>
        <v>3126.61631033432</v>
      </c>
      <c r="AP48" s="34" t="n">
        <f aca="false">-AP13*Inputs!$E$36/30</f>
        <v>3126.61631033432</v>
      </c>
      <c r="AQ48" s="34" t="n">
        <f aca="false">-AQ13*Inputs!$E$36/30</f>
        <v>3126.61631033432</v>
      </c>
      <c r="AR48" s="34" t="n">
        <f aca="false">-AR13*Inputs!$E$36/30</f>
        <v>3126.61631033432</v>
      </c>
      <c r="AS48" s="34" t="n">
        <f aca="false">-AS13*Inputs!$E$36/30</f>
        <v>3126.61631033432</v>
      </c>
      <c r="AT48" s="34" t="n">
        <f aca="false">-AT13*Inputs!$E$36/30</f>
        <v>3126.61631033432</v>
      </c>
      <c r="AU48" s="34" t="n">
        <f aca="false">-AU13*Inputs!$E$36/30</f>
        <v>3126.61631033432</v>
      </c>
      <c r="AV48" s="34" t="n">
        <f aca="false">-AV13*Inputs!$E$36/30</f>
        <v>3126.61631033432</v>
      </c>
      <c r="AW48" s="34" t="n">
        <f aca="false">-AW13*Inputs!$E$36/30</f>
        <v>3126.61631033432</v>
      </c>
      <c r="AX48" s="34" t="n">
        <f aca="false">-AX13*Inputs!$E$36/30</f>
        <v>3126.61631033432</v>
      </c>
      <c r="AY48" s="34" t="n">
        <f aca="false">-AY13*Inputs!$E$36/30</f>
        <v>3413.63968762301</v>
      </c>
      <c r="AZ48" s="34" t="n">
        <f aca="false">-AZ13*Inputs!$E$36/30</f>
        <v>3413.63968762301</v>
      </c>
      <c r="BA48" s="34" t="n">
        <f aca="false">-BA13*Inputs!$E$36/30</f>
        <v>3413.63968762301</v>
      </c>
      <c r="BB48" s="34" t="n">
        <f aca="false">-BB13*Inputs!$E$36/30</f>
        <v>3413.63968762301</v>
      </c>
      <c r="BC48" s="34" t="n">
        <f aca="false">-BC13*Inputs!$E$36/30</f>
        <v>3413.63968762301</v>
      </c>
      <c r="BD48" s="34" t="n">
        <f aca="false">-BD13*Inputs!$E$36/30</f>
        <v>3413.63968762301</v>
      </c>
      <c r="BE48" s="34" t="n">
        <f aca="false">-BE13*Inputs!$E$36/30</f>
        <v>3413.63968762301</v>
      </c>
      <c r="BF48" s="34" t="n">
        <f aca="false">-BF13*Inputs!$E$36/30</f>
        <v>3413.63968762301</v>
      </c>
      <c r="BG48" s="34" t="n">
        <f aca="false">-BG13*Inputs!$E$36/30</f>
        <v>3413.63968762301</v>
      </c>
      <c r="BH48" s="34" t="n">
        <f aca="false">-BH13*Inputs!$E$36/30</f>
        <v>3413.63968762301</v>
      </c>
      <c r="BI48" s="34" t="n">
        <f aca="false">-BI13*Inputs!$E$36/30</f>
        <v>3413.63968762301</v>
      </c>
      <c r="BJ48" s="34" t="n">
        <f aca="false">-BJ13*Inputs!$E$36/30</f>
        <v>3413.63968762301</v>
      </c>
    </row>
    <row r="49" customFormat="false" ht="15" hidden="false" customHeight="false" outlineLevel="0" collapsed="false">
      <c r="A49" s="11" t="s">
        <v>170</v>
      </c>
      <c r="C49" s="34" t="n">
        <f aca="false">-C13*Inputs!$E$37/30</f>
        <v>2402.4</v>
      </c>
      <c r="D49" s="34" t="n">
        <f aca="false">-D13*Inputs!$E$37/30</f>
        <v>2802.8</v>
      </c>
      <c r="E49" s="34" t="n">
        <f aca="false">-E13*Inputs!$E$37/30</f>
        <v>3203.2</v>
      </c>
      <c r="F49" s="34" t="n">
        <f aca="false">-F13*Inputs!$E$37/30</f>
        <v>3603.6</v>
      </c>
      <c r="G49" s="34" t="n">
        <f aca="false">-G13*Inputs!$E$37/30</f>
        <v>4004</v>
      </c>
      <c r="H49" s="34" t="n">
        <f aca="false">-H13*Inputs!$E$37/30</f>
        <v>4404.4</v>
      </c>
      <c r="I49" s="34" t="n">
        <f aca="false">-I13*Inputs!$E$37/30</f>
        <v>4804.8</v>
      </c>
      <c r="J49" s="34" t="n">
        <f aca="false">-J13*Inputs!$E$37/30</f>
        <v>4804.8</v>
      </c>
      <c r="K49" s="34" t="n">
        <f aca="false">-K13*Inputs!$E$37/30</f>
        <v>4804.8</v>
      </c>
      <c r="L49" s="34" t="n">
        <f aca="false">-L13*Inputs!$E$37/30</f>
        <v>4804.8</v>
      </c>
      <c r="M49" s="34" t="n">
        <f aca="false">-M13*Inputs!$E$37/30</f>
        <v>4804.8</v>
      </c>
      <c r="N49" s="34" t="n">
        <f aca="false">-N13*Inputs!$E$37/30</f>
        <v>4804.8</v>
      </c>
      <c r="O49" s="34" t="n">
        <f aca="false">-O13*Inputs!$E$37/30</f>
        <v>5245.88064</v>
      </c>
      <c r="P49" s="34" t="n">
        <f aca="false">-P13*Inputs!$E$37/30</f>
        <v>5245.88064</v>
      </c>
      <c r="Q49" s="34" t="n">
        <f aca="false">-Q13*Inputs!$E$37/30</f>
        <v>5245.88064</v>
      </c>
      <c r="R49" s="34" t="n">
        <f aca="false">-R13*Inputs!$E$37/30</f>
        <v>5245.88064</v>
      </c>
      <c r="S49" s="34" t="n">
        <f aca="false">-S13*Inputs!$E$37/30</f>
        <v>5245.88064</v>
      </c>
      <c r="T49" s="34" t="n">
        <f aca="false">-T13*Inputs!$E$37/30</f>
        <v>5245.88064</v>
      </c>
      <c r="U49" s="34" t="n">
        <f aca="false">-U13*Inputs!$E$37/30</f>
        <v>5245.88064</v>
      </c>
      <c r="V49" s="34" t="n">
        <f aca="false">-V13*Inputs!$E$37/30</f>
        <v>5245.88064</v>
      </c>
      <c r="W49" s="34" t="n">
        <f aca="false">-W13*Inputs!$E$37/30</f>
        <v>5245.88064</v>
      </c>
      <c r="X49" s="34" t="n">
        <f aca="false">-X13*Inputs!$E$37/30</f>
        <v>5245.88064</v>
      </c>
      <c r="Y49" s="34" t="n">
        <f aca="false">-Y13*Inputs!$E$37/30</f>
        <v>5245.88064</v>
      </c>
      <c r="Z49" s="34" t="n">
        <f aca="false">-Z13*Inputs!$E$37/30</f>
        <v>5245.88064</v>
      </c>
      <c r="AA49" s="34" t="n">
        <f aca="false">-AA13*Inputs!$E$37/30</f>
        <v>5727.452482752</v>
      </c>
      <c r="AB49" s="34" t="n">
        <f aca="false">-AB13*Inputs!$E$37/30</f>
        <v>5727.452482752</v>
      </c>
      <c r="AC49" s="34" t="n">
        <f aca="false">-AC13*Inputs!$E$37/30</f>
        <v>5727.452482752</v>
      </c>
      <c r="AD49" s="34" t="n">
        <f aca="false">-AD13*Inputs!$E$37/30</f>
        <v>5727.452482752</v>
      </c>
      <c r="AE49" s="34" t="n">
        <f aca="false">-AE13*Inputs!$E$37/30</f>
        <v>5727.452482752</v>
      </c>
      <c r="AF49" s="34" t="n">
        <f aca="false">-AF13*Inputs!$E$37/30</f>
        <v>5727.452482752</v>
      </c>
      <c r="AG49" s="34" t="n">
        <f aca="false">-AG13*Inputs!$E$37/30</f>
        <v>5727.452482752</v>
      </c>
      <c r="AH49" s="34" t="n">
        <f aca="false">-AH13*Inputs!$E$37/30</f>
        <v>5727.452482752</v>
      </c>
      <c r="AI49" s="34" t="n">
        <f aca="false">-AI13*Inputs!$E$37/30</f>
        <v>5727.452482752</v>
      </c>
      <c r="AJ49" s="34" t="n">
        <f aca="false">-AJ13*Inputs!$E$37/30</f>
        <v>5727.452482752</v>
      </c>
      <c r="AK49" s="34" t="n">
        <f aca="false">-AK13*Inputs!$E$37/30</f>
        <v>5727.452482752</v>
      </c>
      <c r="AL49" s="34" t="n">
        <f aca="false">-AL13*Inputs!$E$37/30</f>
        <v>5727.452482752</v>
      </c>
      <c r="AM49" s="34" t="n">
        <f aca="false">-AM13*Inputs!$E$37/30</f>
        <v>6253.23262066864</v>
      </c>
      <c r="AN49" s="34" t="n">
        <f aca="false">-AN13*Inputs!$E$37/30</f>
        <v>6253.23262066864</v>
      </c>
      <c r="AO49" s="34" t="n">
        <f aca="false">-AO13*Inputs!$E$37/30</f>
        <v>6253.23262066864</v>
      </c>
      <c r="AP49" s="34" t="n">
        <f aca="false">-AP13*Inputs!$E$37/30</f>
        <v>6253.23262066864</v>
      </c>
      <c r="AQ49" s="34" t="n">
        <f aca="false">-AQ13*Inputs!$E$37/30</f>
        <v>6253.23262066864</v>
      </c>
      <c r="AR49" s="34" t="n">
        <f aca="false">-AR13*Inputs!$E$37/30</f>
        <v>6253.23262066864</v>
      </c>
      <c r="AS49" s="34" t="n">
        <f aca="false">-AS13*Inputs!$E$37/30</f>
        <v>6253.23262066864</v>
      </c>
      <c r="AT49" s="34" t="n">
        <f aca="false">-AT13*Inputs!$E$37/30</f>
        <v>6253.23262066864</v>
      </c>
      <c r="AU49" s="34" t="n">
        <f aca="false">-AU13*Inputs!$E$37/30</f>
        <v>6253.23262066864</v>
      </c>
      <c r="AV49" s="34" t="n">
        <f aca="false">-AV13*Inputs!$E$37/30</f>
        <v>6253.23262066864</v>
      </c>
      <c r="AW49" s="34" t="n">
        <f aca="false">-AW13*Inputs!$E$37/30</f>
        <v>6253.23262066864</v>
      </c>
      <c r="AX49" s="34" t="n">
        <f aca="false">-AX13*Inputs!$E$37/30</f>
        <v>6253.23262066864</v>
      </c>
      <c r="AY49" s="34" t="n">
        <f aca="false">-AY13*Inputs!$E$37/30</f>
        <v>6827.27937524602</v>
      </c>
      <c r="AZ49" s="34" t="n">
        <f aca="false">-AZ13*Inputs!$E$37/30</f>
        <v>6827.27937524602</v>
      </c>
      <c r="BA49" s="34" t="n">
        <f aca="false">-BA13*Inputs!$E$37/30</f>
        <v>6827.27937524602</v>
      </c>
      <c r="BB49" s="34" t="n">
        <f aca="false">-BB13*Inputs!$E$37/30</f>
        <v>6827.27937524602</v>
      </c>
      <c r="BC49" s="34" t="n">
        <f aca="false">-BC13*Inputs!$E$37/30</f>
        <v>6827.27937524602</v>
      </c>
      <c r="BD49" s="34" t="n">
        <f aca="false">-BD13*Inputs!$E$37/30</f>
        <v>6827.27937524602</v>
      </c>
      <c r="BE49" s="34" t="n">
        <f aca="false">-BE13*Inputs!$E$37/30</f>
        <v>6827.27937524602</v>
      </c>
      <c r="BF49" s="34" t="n">
        <f aca="false">-BF13*Inputs!$E$37/30</f>
        <v>6827.27937524602</v>
      </c>
      <c r="BG49" s="34" t="n">
        <f aca="false">-BG13*Inputs!$E$37/30</f>
        <v>6827.27937524602</v>
      </c>
      <c r="BH49" s="34" t="n">
        <f aca="false">-BH13*Inputs!$E$37/30</f>
        <v>6827.27937524602</v>
      </c>
      <c r="BI49" s="34" t="n">
        <f aca="false">-BI13*Inputs!$E$37/30</f>
        <v>6827.27937524602</v>
      </c>
      <c r="BJ49" s="34" t="n">
        <f aca="false">-BJ13*Inputs!$E$37/30</f>
        <v>6827.27937524602</v>
      </c>
    </row>
    <row r="50" customFormat="false" ht="15" hidden="false" customHeight="false" outlineLevel="0" collapsed="false">
      <c r="A50" s="11" t="s">
        <v>171</v>
      </c>
      <c r="C50" s="34" t="n">
        <f aca="false">-C47</f>
        <v>-1040</v>
      </c>
      <c r="D50" s="34" t="n">
        <f aca="false">C47-D47</f>
        <v>-173.333333333333</v>
      </c>
      <c r="E50" s="34" t="n">
        <f aca="false">D47-E47</f>
        <v>-173.333333333333</v>
      </c>
      <c r="F50" s="34" t="n">
        <f aca="false">E47-F47</f>
        <v>-173.333333333333</v>
      </c>
      <c r="G50" s="34" t="n">
        <f aca="false">F47-G47</f>
        <v>-173.333333333333</v>
      </c>
      <c r="H50" s="34" t="n">
        <f aca="false">G47-H47</f>
        <v>-173.333333333334</v>
      </c>
      <c r="I50" s="34" t="n">
        <f aca="false">H47-I47</f>
        <v>-173.333333333333</v>
      </c>
      <c r="J50" s="34" t="n">
        <f aca="false">I47-J47</f>
        <v>0</v>
      </c>
      <c r="K50" s="34" t="n">
        <f aca="false">J47-K47</f>
        <v>0</v>
      </c>
      <c r="L50" s="34" t="n">
        <f aca="false">K47-L47</f>
        <v>0</v>
      </c>
      <c r="M50" s="34" t="n">
        <f aca="false">L47-M47</f>
        <v>0</v>
      </c>
      <c r="N50" s="34" t="n">
        <f aca="false">M47-N47</f>
        <v>0</v>
      </c>
      <c r="O50" s="34" t="n">
        <f aca="false">N47-O47</f>
        <v>-190.944</v>
      </c>
      <c r="P50" s="34" t="n">
        <f aca="false">O47-P47</f>
        <v>0</v>
      </c>
      <c r="Q50" s="34" t="n">
        <f aca="false">P47-Q47</f>
        <v>0</v>
      </c>
      <c r="R50" s="34" t="n">
        <f aca="false">Q47-R47</f>
        <v>0</v>
      </c>
      <c r="S50" s="34" t="n">
        <f aca="false">R47-S47</f>
        <v>0</v>
      </c>
      <c r="T50" s="34" t="n">
        <f aca="false">S47-T47</f>
        <v>0</v>
      </c>
      <c r="U50" s="34" t="n">
        <f aca="false">T47-U47</f>
        <v>0</v>
      </c>
      <c r="V50" s="34" t="n">
        <f aca="false">U47-V47</f>
        <v>0</v>
      </c>
      <c r="W50" s="34" t="n">
        <f aca="false">V47-W47</f>
        <v>0</v>
      </c>
      <c r="X50" s="34" t="n">
        <f aca="false">W47-X47</f>
        <v>0</v>
      </c>
      <c r="Y50" s="34" t="n">
        <f aca="false">X47-Y47</f>
        <v>0</v>
      </c>
      <c r="Z50" s="34" t="n">
        <f aca="false">Y47-Z47</f>
        <v>0</v>
      </c>
      <c r="AA50" s="34" t="n">
        <f aca="false">Z47-AA47</f>
        <v>-208.4726592</v>
      </c>
      <c r="AB50" s="34" t="n">
        <f aca="false">AA47-AB47</f>
        <v>0</v>
      </c>
      <c r="AC50" s="34" t="n">
        <f aca="false">AB47-AC47</f>
        <v>0</v>
      </c>
      <c r="AD50" s="34" t="n">
        <f aca="false">AC47-AD47</f>
        <v>0</v>
      </c>
      <c r="AE50" s="34" t="n">
        <f aca="false">AD47-AE47</f>
        <v>0</v>
      </c>
      <c r="AF50" s="34" t="n">
        <f aca="false">AE47-AF47</f>
        <v>0</v>
      </c>
      <c r="AG50" s="34" t="n">
        <f aca="false">AF47-AG47</f>
        <v>0</v>
      </c>
      <c r="AH50" s="34" t="n">
        <f aca="false">AG47-AH47</f>
        <v>0</v>
      </c>
      <c r="AI50" s="34" t="n">
        <f aca="false">AH47-AI47</f>
        <v>0</v>
      </c>
      <c r="AJ50" s="34" t="n">
        <f aca="false">AI47-AJ47</f>
        <v>0</v>
      </c>
      <c r="AK50" s="34" t="n">
        <f aca="false">AJ47-AK47</f>
        <v>0</v>
      </c>
      <c r="AL50" s="34" t="n">
        <f aca="false">AK47-AL47</f>
        <v>0</v>
      </c>
      <c r="AM50" s="34" t="n">
        <f aca="false">AL47-AM47</f>
        <v>-227.61044931456</v>
      </c>
      <c r="AN50" s="34" t="n">
        <f aca="false">AM47-AN47</f>
        <v>0</v>
      </c>
      <c r="AO50" s="34" t="n">
        <f aca="false">AN47-AO47</f>
        <v>0</v>
      </c>
      <c r="AP50" s="34" t="n">
        <f aca="false">AO47-AP47</f>
        <v>0</v>
      </c>
      <c r="AQ50" s="34" t="n">
        <f aca="false">AP47-AQ47</f>
        <v>0</v>
      </c>
      <c r="AR50" s="34" t="n">
        <f aca="false">AQ47-AR47</f>
        <v>0</v>
      </c>
      <c r="AS50" s="34" t="n">
        <f aca="false">AR47-AS47</f>
        <v>0</v>
      </c>
      <c r="AT50" s="34" t="n">
        <f aca="false">AS47-AT47</f>
        <v>0</v>
      </c>
      <c r="AU50" s="34" t="n">
        <f aca="false">AT47-AU47</f>
        <v>0</v>
      </c>
      <c r="AV50" s="34" t="n">
        <f aca="false">AU47-AV47</f>
        <v>0</v>
      </c>
      <c r="AW50" s="34" t="n">
        <f aca="false">AV47-AW47</f>
        <v>0</v>
      </c>
      <c r="AX50" s="34" t="n">
        <f aca="false">AW47-AX47</f>
        <v>0</v>
      </c>
      <c r="AY50" s="34" t="n">
        <f aca="false">AX47-AY47</f>
        <v>-248.505088561637</v>
      </c>
      <c r="AZ50" s="34" t="n">
        <f aca="false">AY47-AZ47</f>
        <v>0</v>
      </c>
      <c r="BA50" s="34" t="n">
        <f aca="false">AZ47-BA47</f>
        <v>0</v>
      </c>
      <c r="BB50" s="34" t="n">
        <f aca="false">BA47-BB47</f>
        <v>0</v>
      </c>
      <c r="BC50" s="34" t="n">
        <f aca="false">BB47-BC47</f>
        <v>0</v>
      </c>
      <c r="BD50" s="34" t="n">
        <f aca="false">BC47-BD47</f>
        <v>0</v>
      </c>
      <c r="BE50" s="34" t="n">
        <f aca="false">BD47-BE47</f>
        <v>0</v>
      </c>
      <c r="BF50" s="34" t="n">
        <f aca="false">BE47-BF47</f>
        <v>0</v>
      </c>
      <c r="BG50" s="34" t="n">
        <f aca="false">BF47-BG47</f>
        <v>0</v>
      </c>
      <c r="BH50" s="34" t="n">
        <f aca="false">BG47-BH47</f>
        <v>0</v>
      </c>
      <c r="BI50" s="34" t="n">
        <f aca="false">BH47-BI47</f>
        <v>0</v>
      </c>
      <c r="BJ50" s="34" t="n">
        <f aca="false">BI47-BJ47</f>
        <v>0</v>
      </c>
    </row>
    <row r="51" customFormat="false" ht="15" hidden="false" customHeight="false" outlineLevel="0" collapsed="false">
      <c r="A51" s="11" t="s">
        <v>172</v>
      </c>
      <c r="C51" s="34" t="n">
        <f aca="false">-C48</f>
        <v>-1201.2</v>
      </c>
      <c r="D51" s="34" t="n">
        <f aca="false">C48-D48</f>
        <v>-200.200000000001</v>
      </c>
      <c r="E51" s="34" t="n">
        <f aca="false">D48-E48</f>
        <v>-200.199999999999</v>
      </c>
      <c r="F51" s="34" t="n">
        <f aca="false">E48-F48</f>
        <v>-200.2</v>
      </c>
      <c r="G51" s="34" t="n">
        <f aca="false">F48-G48</f>
        <v>-200.2</v>
      </c>
      <c r="H51" s="34" t="n">
        <f aca="false">G48-H48</f>
        <v>-200.2</v>
      </c>
      <c r="I51" s="34" t="n">
        <f aca="false">H48-I48</f>
        <v>-200.2</v>
      </c>
      <c r="J51" s="34" t="n">
        <f aca="false">I48-J48</f>
        <v>0</v>
      </c>
      <c r="K51" s="34" t="n">
        <f aca="false">J48-K48</f>
        <v>0</v>
      </c>
      <c r="L51" s="34" t="n">
        <f aca="false">K48-L48</f>
        <v>0</v>
      </c>
      <c r="M51" s="34" t="n">
        <f aca="false">L48-M48</f>
        <v>0</v>
      </c>
      <c r="N51" s="34" t="n">
        <f aca="false">M48-N48</f>
        <v>0</v>
      </c>
      <c r="O51" s="34" t="n">
        <f aca="false">N48-O48</f>
        <v>-220.540320000001</v>
      </c>
      <c r="P51" s="34" t="n">
        <f aca="false">O48-P48</f>
        <v>0</v>
      </c>
      <c r="Q51" s="34" t="n">
        <f aca="false">P48-Q48</f>
        <v>0</v>
      </c>
      <c r="R51" s="34" t="n">
        <f aca="false">Q48-R48</f>
        <v>0</v>
      </c>
      <c r="S51" s="34" t="n">
        <f aca="false">R48-S48</f>
        <v>0</v>
      </c>
      <c r="T51" s="34" t="n">
        <f aca="false">S48-T48</f>
        <v>0</v>
      </c>
      <c r="U51" s="34" t="n">
        <f aca="false">T48-U48</f>
        <v>0</v>
      </c>
      <c r="V51" s="34" t="n">
        <f aca="false">U48-V48</f>
        <v>0</v>
      </c>
      <c r="W51" s="34" t="n">
        <f aca="false">V48-W48</f>
        <v>0</v>
      </c>
      <c r="X51" s="34" t="n">
        <f aca="false">W48-X48</f>
        <v>0</v>
      </c>
      <c r="Y51" s="34" t="n">
        <f aca="false">X48-Y48</f>
        <v>0</v>
      </c>
      <c r="Z51" s="34" t="n">
        <f aca="false">Y48-Z48</f>
        <v>0</v>
      </c>
      <c r="AA51" s="34" t="n">
        <f aca="false">Z48-AA48</f>
        <v>-240.785921376</v>
      </c>
      <c r="AB51" s="34" t="n">
        <f aca="false">AA48-AB48</f>
        <v>0</v>
      </c>
      <c r="AC51" s="34" t="n">
        <f aca="false">AB48-AC48</f>
        <v>0</v>
      </c>
      <c r="AD51" s="34" t="n">
        <f aca="false">AC48-AD48</f>
        <v>0</v>
      </c>
      <c r="AE51" s="34" t="n">
        <f aca="false">AD48-AE48</f>
        <v>0</v>
      </c>
      <c r="AF51" s="34" t="n">
        <f aca="false">AE48-AF48</f>
        <v>0</v>
      </c>
      <c r="AG51" s="34" t="n">
        <f aca="false">AF48-AG48</f>
        <v>0</v>
      </c>
      <c r="AH51" s="34" t="n">
        <f aca="false">AG48-AH48</f>
        <v>0</v>
      </c>
      <c r="AI51" s="34" t="n">
        <f aca="false">AH48-AI48</f>
        <v>0</v>
      </c>
      <c r="AJ51" s="34" t="n">
        <f aca="false">AI48-AJ48</f>
        <v>0</v>
      </c>
      <c r="AK51" s="34" t="n">
        <f aca="false">AJ48-AK48</f>
        <v>0</v>
      </c>
      <c r="AL51" s="34" t="n">
        <f aca="false">AK48-AL48</f>
        <v>0</v>
      </c>
      <c r="AM51" s="34" t="n">
        <f aca="false">AL48-AM48</f>
        <v>-262.890068958317</v>
      </c>
      <c r="AN51" s="34" t="n">
        <f aca="false">AM48-AN48</f>
        <v>0</v>
      </c>
      <c r="AO51" s="34" t="n">
        <f aca="false">AN48-AO48</f>
        <v>0</v>
      </c>
      <c r="AP51" s="34" t="n">
        <f aca="false">AO48-AP48</f>
        <v>0</v>
      </c>
      <c r="AQ51" s="34" t="n">
        <f aca="false">AP48-AQ48</f>
        <v>0</v>
      </c>
      <c r="AR51" s="34" t="n">
        <f aca="false">AQ48-AR48</f>
        <v>0</v>
      </c>
      <c r="AS51" s="34" t="n">
        <f aca="false">AR48-AS48</f>
        <v>0</v>
      </c>
      <c r="AT51" s="34" t="n">
        <f aca="false">AS48-AT48</f>
        <v>0</v>
      </c>
      <c r="AU51" s="34" t="n">
        <f aca="false">AT48-AU48</f>
        <v>0</v>
      </c>
      <c r="AV51" s="34" t="n">
        <f aca="false">AU48-AV48</f>
        <v>0</v>
      </c>
      <c r="AW51" s="34" t="n">
        <f aca="false">AV48-AW48</f>
        <v>0</v>
      </c>
      <c r="AX51" s="34" t="n">
        <f aca="false">AW48-AX48</f>
        <v>0</v>
      </c>
      <c r="AY51" s="34" t="n">
        <f aca="false">AX48-AY48</f>
        <v>-287.02337728869</v>
      </c>
      <c r="AZ51" s="34" t="n">
        <f aca="false">AY48-AZ48</f>
        <v>0</v>
      </c>
      <c r="BA51" s="34" t="n">
        <f aca="false">AZ48-BA48</f>
        <v>0</v>
      </c>
      <c r="BB51" s="34" t="n">
        <f aca="false">BA48-BB48</f>
        <v>0</v>
      </c>
      <c r="BC51" s="34" t="n">
        <f aca="false">BB48-BC48</f>
        <v>0</v>
      </c>
      <c r="BD51" s="34" t="n">
        <f aca="false">BC48-BD48</f>
        <v>0</v>
      </c>
      <c r="BE51" s="34" t="n">
        <f aca="false">BD48-BE48</f>
        <v>0</v>
      </c>
      <c r="BF51" s="34" t="n">
        <f aca="false">BE48-BF48</f>
        <v>0</v>
      </c>
      <c r="BG51" s="34" t="n">
        <f aca="false">BF48-BG48</f>
        <v>0</v>
      </c>
      <c r="BH51" s="34" t="n">
        <f aca="false">BG48-BH48</f>
        <v>0</v>
      </c>
      <c r="BI51" s="34" t="n">
        <f aca="false">BH48-BI48</f>
        <v>0</v>
      </c>
      <c r="BJ51" s="34" t="n">
        <f aca="false">BI48-BJ48</f>
        <v>0</v>
      </c>
    </row>
    <row r="52" customFormat="false" ht="15" hidden="false" customHeight="false" outlineLevel="0" collapsed="false">
      <c r="A52" s="11" t="s">
        <v>173</v>
      </c>
      <c r="C52" s="34" t="n">
        <f aca="false">C49</f>
        <v>2402.4</v>
      </c>
      <c r="D52" s="34" t="n">
        <f aca="false">D49-C49</f>
        <v>400.400000000001</v>
      </c>
      <c r="E52" s="34" t="n">
        <f aca="false">E49-D49</f>
        <v>400.399999999998</v>
      </c>
      <c r="F52" s="34" t="n">
        <f aca="false">F49-E49</f>
        <v>400.400000000001</v>
      </c>
      <c r="G52" s="34" t="n">
        <f aca="false">G49-F49</f>
        <v>400.4</v>
      </c>
      <c r="H52" s="34" t="n">
        <f aca="false">H49-G49</f>
        <v>400.400000000001</v>
      </c>
      <c r="I52" s="34" t="n">
        <f aca="false">I49-H49</f>
        <v>400.4</v>
      </c>
      <c r="J52" s="34" t="n">
        <f aca="false">J49-I49</f>
        <v>0</v>
      </c>
      <c r="K52" s="34" t="n">
        <f aca="false">K49-J49</f>
        <v>0</v>
      </c>
      <c r="L52" s="34" t="n">
        <f aca="false">L49-K49</f>
        <v>0</v>
      </c>
      <c r="M52" s="34" t="n">
        <f aca="false">M49-L49</f>
        <v>0</v>
      </c>
      <c r="N52" s="34" t="n">
        <f aca="false">N49-M49</f>
        <v>0</v>
      </c>
      <c r="O52" s="34" t="n">
        <f aca="false">O49-N49</f>
        <v>441.080640000001</v>
      </c>
      <c r="P52" s="34" t="n">
        <f aca="false">P49-O49</f>
        <v>0</v>
      </c>
      <c r="Q52" s="34" t="n">
        <f aca="false">Q49-P49</f>
        <v>0</v>
      </c>
      <c r="R52" s="34" t="n">
        <f aca="false">R49-Q49</f>
        <v>0</v>
      </c>
      <c r="S52" s="34" t="n">
        <f aca="false">S49-R49</f>
        <v>0</v>
      </c>
      <c r="T52" s="34" t="n">
        <f aca="false">T49-S49</f>
        <v>0</v>
      </c>
      <c r="U52" s="34" t="n">
        <f aca="false">U49-T49</f>
        <v>0</v>
      </c>
      <c r="V52" s="34" t="n">
        <f aca="false">V49-U49</f>
        <v>0</v>
      </c>
      <c r="W52" s="34" t="n">
        <f aca="false">W49-V49</f>
        <v>0</v>
      </c>
      <c r="X52" s="34" t="n">
        <f aca="false">X49-W49</f>
        <v>0</v>
      </c>
      <c r="Y52" s="34" t="n">
        <f aca="false">Y49-X49</f>
        <v>0</v>
      </c>
      <c r="Z52" s="34" t="n">
        <f aca="false">Z49-Y49</f>
        <v>0</v>
      </c>
      <c r="AA52" s="34" t="n">
        <f aca="false">AA49-Z49</f>
        <v>481.571842752001</v>
      </c>
      <c r="AB52" s="34" t="n">
        <f aca="false">AB49-AA49</f>
        <v>0</v>
      </c>
      <c r="AC52" s="34" t="n">
        <f aca="false">AC49-AB49</f>
        <v>0</v>
      </c>
      <c r="AD52" s="34" t="n">
        <f aca="false">AD49-AC49</f>
        <v>0</v>
      </c>
      <c r="AE52" s="34" t="n">
        <f aca="false">AE49-AD49</f>
        <v>0</v>
      </c>
      <c r="AF52" s="34" t="n">
        <f aca="false">AF49-AE49</f>
        <v>0</v>
      </c>
      <c r="AG52" s="34" t="n">
        <f aca="false">AG49-AF49</f>
        <v>0</v>
      </c>
      <c r="AH52" s="34" t="n">
        <f aca="false">AH49-AG49</f>
        <v>0</v>
      </c>
      <c r="AI52" s="34" t="n">
        <f aca="false">AI49-AH49</f>
        <v>0</v>
      </c>
      <c r="AJ52" s="34" t="n">
        <f aca="false">AJ49-AI49</f>
        <v>0</v>
      </c>
      <c r="AK52" s="34" t="n">
        <f aca="false">AK49-AJ49</f>
        <v>0</v>
      </c>
      <c r="AL52" s="34" t="n">
        <f aca="false">AL49-AK49</f>
        <v>0</v>
      </c>
      <c r="AM52" s="34" t="n">
        <f aca="false">AM49-AL49</f>
        <v>525.780137916634</v>
      </c>
      <c r="AN52" s="34" t="n">
        <f aca="false">AN49-AM49</f>
        <v>0</v>
      </c>
      <c r="AO52" s="34" t="n">
        <f aca="false">AO49-AN49</f>
        <v>0</v>
      </c>
      <c r="AP52" s="34" t="n">
        <f aca="false">AP49-AO49</f>
        <v>0</v>
      </c>
      <c r="AQ52" s="34" t="n">
        <f aca="false">AQ49-AP49</f>
        <v>0</v>
      </c>
      <c r="AR52" s="34" t="n">
        <f aca="false">AR49-AQ49</f>
        <v>0</v>
      </c>
      <c r="AS52" s="34" t="n">
        <f aca="false">AS49-AR49</f>
        <v>0</v>
      </c>
      <c r="AT52" s="34" t="n">
        <f aca="false">AT49-AS49</f>
        <v>0</v>
      </c>
      <c r="AU52" s="34" t="n">
        <f aca="false">AU49-AT49</f>
        <v>0</v>
      </c>
      <c r="AV52" s="34" t="n">
        <f aca="false">AV49-AU49</f>
        <v>0</v>
      </c>
      <c r="AW52" s="34" t="n">
        <f aca="false">AW49-AV49</f>
        <v>0</v>
      </c>
      <c r="AX52" s="34" t="n">
        <f aca="false">AX49-AW49</f>
        <v>0</v>
      </c>
      <c r="AY52" s="34" t="n">
        <f aca="false">AY49-AX49</f>
        <v>574.046754577381</v>
      </c>
      <c r="AZ52" s="34" t="n">
        <f aca="false">AZ49-AY49</f>
        <v>0</v>
      </c>
      <c r="BA52" s="34" t="n">
        <f aca="false">BA49-AZ49</f>
        <v>0</v>
      </c>
      <c r="BB52" s="34" t="n">
        <f aca="false">BB49-BA49</f>
        <v>0</v>
      </c>
      <c r="BC52" s="34" t="n">
        <f aca="false">BC49-BB49</f>
        <v>0</v>
      </c>
      <c r="BD52" s="34" t="n">
        <f aca="false">BD49-BC49</f>
        <v>0</v>
      </c>
      <c r="BE52" s="34" t="n">
        <f aca="false">BE49-BD49</f>
        <v>0</v>
      </c>
      <c r="BF52" s="34" t="n">
        <f aca="false">BF49-BE49</f>
        <v>0</v>
      </c>
      <c r="BG52" s="34" t="n">
        <f aca="false">BG49-BF49</f>
        <v>0</v>
      </c>
      <c r="BH52" s="34" t="n">
        <f aca="false">BH49-BG49</f>
        <v>0</v>
      </c>
      <c r="BI52" s="34" t="n">
        <f aca="false">BI49-BH49</f>
        <v>0</v>
      </c>
      <c r="BJ52" s="34" t="n">
        <f aca="false">BJ49-BI49</f>
        <v>0</v>
      </c>
    </row>
    <row r="54" customFormat="false" ht="15" hidden="false" customHeight="false" outlineLevel="0" collapsed="false">
      <c r="A54" s="7" t="s">
        <v>174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customFormat="false" ht="15" hidden="false" customHeight="false" outlineLevel="0" collapsed="false">
      <c r="A55" s="4" t="s">
        <v>175</v>
      </c>
      <c r="C55" s="15" t="n">
        <f aca="false">C31-C36+C50+C51+C52</f>
        <v>-7341.46666666667</v>
      </c>
      <c r="D55" s="15" t="n">
        <f aca="false">D31-D36+D50+D51+D52</f>
        <v>-5807.35555555556</v>
      </c>
      <c r="E55" s="15" t="n">
        <f aca="false">E31-E36+E50+E51+E52</f>
        <v>-4134.46666666667</v>
      </c>
      <c r="F55" s="15" t="n">
        <f aca="false">F31-F36+F50+F51+F52</f>
        <v>-2461.57777777778</v>
      </c>
      <c r="G55" s="15" t="n">
        <f aca="false">G31-G36+G50+G51+G52</f>
        <v>-788.688888888894</v>
      </c>
      <c r="H55" s="15" t="n">
        <f aca="false">H31-H36+H50+H51+H52</f>
        <v>884.199999999997</v>
      </c>
      <c r="I55" s="15" t="n">
        <f aca="false">I31-I36+I50+I51+I52</f>
        <v>2557.08888888889</v>
      </c>
      <c r="J55" s="15" t="n">
        <f aca="false">J31-J36+J50+J51+J52</f>
        <v>2539.11111111111</v>
      </c>
      <c r="K55" s="15" t="n">
        <f aca="false">K31-K36+K50+K51+K52</f>
        <v>2548</v>
      </c>
      <c r="L55" s="15" t="n">
        <f aca="false">L31-L36+L50+L51+L52</f>
        <v>2556.88888888889</v>
      </c>
      <c r="M55" s="15" t="n">
        <f aca="false">M31-M36+M50+M51+M52</f>
        <v>2565.77777777778</v>
      </c>
      <c r="N55" s="15" t="n">
        <f aca="false">N31-N36+N50+N51+N52</f>
        <v>2574.66666666666</v>
      </c>
      <c r="O55" s="15" t="n">
        <f aca="false">O31-O36+O50+O51+O52</f>
        <v>4132.61427555556</v>
      </c>
      <c r="P55" s="15" t="n">
        <f aca="false">P31-P36+P50+P51+P52</f>
        <v>4111.90684444445</v>
      </c>
      <c r="Q55" s="15" t="n">
        <f aca="false">Q31-Q36+Q50+Q51+Q52</f>
        <v>4120.79573333334</v>
      </c>
      <c r="R55" s="15" t="n">
        <f aca="false">R31-R36+R50+R51+R52</f>
        <v>4129.68462222222</v>
      </c>
      <c r="S55" s="15" t="n">
        <f aca="false">S31-S36+S50+S51+S52</f>
        <v>4138.57351111111</v>
      </c>
      <c r="T55" s="15" t="n">
        <f aca="false">T31-T36+T50+T51+T52</f>
        <v>4147.4624</v>
      </c>
      <c r="U55" s="15" t="n">
        <f aca="false">U31-U36+U50+U51+U52</f>
        <v>4156.35128888889</v>
      </c>
      <c r="V55" s="15" t="n">
        <f aca="false">V31-V36+V50+V51+V52</f>
        <v>4165.24017777778</v>
      </c>
      <c r="W55" s="15" t="n">
        <f aca="false">W31-W36+W50+W51+W52</f>
        <v>4174.12906666667</v>
      </c>
      <c r="X55" s="15" t="n">
        <f aca="false">X31-X36+X50+X51+X52</f>
        <v>4183.01795555556</v>
      </c>
      <c r="Y55" s="15" t="n">
        <f aca="false">Y31-Y36+Y50+Y51+Y52</f>
        <v>4191.90684444445</v>
      </c>
      <c r="Z55" s="15" t="n">
        <f aca="false">Z31-Z36+Z50+Z51+Z52</f>
        <v>4200.79573333334</v>
      </c>
      <c r="AA55" s="15" t="n">
        <f aca="false">AA31-AA36+AA50+AA51+AA52</f>
        <v>5193.38585977103</v>
      </c>
      <c r="AB55" s="15" t="n">
        <f aca="false">AB31-AB36+AB50+AB51+AB52</f>
        <v>5058.55340115058</v>
      </c>
      <c r="AC55" s="15" t="n">
        <f aca="false">AC31-AC36+AC50+AC51+AC52</f>
        <v>5065.5756233728</v>
      </c>
      <c r="AD55" s="15" t="n">
        <f aca="false">AD31-AD36+AD50+AD51+AD52</f>
        <v>5072.59784559503</v>
      </c>
      <c r="AE55" s="15" t="n">
        <f aca="false">AE31-AE36+AE50+AE51+AE52</f>
        <v>5079.62006781725</v>
      </c>
      <c r="AF55" s="15" t="n">
        <f aca="false">AF31-AF36+AF50+AF51+AF52</f>
        <v>5086.64229003947</v>
      </c>
      <c r="AG55" s="15" t="n">
        <f aca="false">AG31-AG36+AG50+AG51+AG52</f>
        <v>5093.66451226169</v>
      </c>
      <c r="AH55" s="15" t="n">
        <f aca="false">AH31-AH36+AH50+AH51+AH52</f>
        <v>5100.68673448392</v>
      </c>
      <c r="AI55" s="15" t="n">
        <f aca="false">AI31-AI36+AI50+AI51+AI52</f>
        <v>5107.70895670614</v>
      </c>
      <c r="AJ55" s="15" t="n">
        <f aca="false">AJ31-AJ36+AJ50+AJ51+AJ52</f>
        <v>5114.73117892836</v>
      </c>
      <c r="AK55" s="15" t="n">
        <f aca="false">AK31-AK36+AK50+AK51+AK52</f>
        <v>5121.75340115058</v>
      </c>
      <c r="AL55" s="15" t="n">
        <f aca="false">AL31-AL36+AL50+AL51+AL52</f>
        <v>5128.7756233728</v>
      </c>
      <c r="AM55" s="15" t="n">
        <f aca="false">AM31-AM36+AM50+AM51+AM52</f>
        <v>6634.44350324041</v>
      </c>
      <c r="AN55" s="15" t="n">
        <f aca="false">AN31-AN36+AN50+AN51+AN52</f>
        <v>6606.18610581887</v>
      </c>
      <c r="AO55" s="15" t="n">
        <f aca="false">AO31-AO36+AO50+AO51+AO52</f>
        <v>6613.2083280411</v>
      </c>
      <c r="AP55" s="15" t="n">
        <f aca="false">AP31-AP36+AP50+AP51+AP52</f>
        <v>6620.23055026332</v>
      </c>
      <c r="AQ55" s="15" t="n">
        <f aca="false">AQ31-AQ36+AQ50+AQ51+AQ52</f>
        <v>6627.25277248554</v>
      </c>
      <c r="AR55" s="15" t="n">
        <f aca="false">AR31-AR36+AR50+AR51+AR52</f>
        <v>6634.27499470776</v>
      </c>
      <c r="AS55" s="15" t="n">
        <f aca="false">AS31-AS36+AS50+AS51+AS52</f>
        <v>6641.29721692998</v>
      </c>
      <c r="AT55" s="15" t="n">
        <f aca="false">AT31-AT36+AT50+AT51+AT52</f>
        <v>6648.31943915221</v>
      </c>
      <c r="AU55" s="15" t="n">
        <f aca="false">AU31-AU36+AU50+AU51+AU52</f>
        <v>6655.34166137443</v>
      </c>
      <c r="AV55" s="15" t="n">
        <f aca="false">AV31-AV36+AV50+AV51+AV52</f>
        <v>6662.36388359665</v>
      </c>
      <c r="AW55" s="15" t="n">
        <f aca="false">AW31-AW36+AW50+AW51+AW52</f>
        <v>6669.38610581887</v>
      </c>
      <c r="AX55" s="15" t="n">
        <f aca="false">AX31-AX36+AX50+AX51+AX52</f>
        <v>6676.4083280411</v>
      </c>
      <c r="AY55" s="15" t="n">
        <f aca="false">AY31-AY36+AY50+AY51+AY52</f>
        <v>8335.89487275382</v>
      </c>
      <c r="AZ55" s="15" t="n">
        <f aca="false">AZ31-AZ36+AZ50+AZ51+AZ52</f>
        <v>8304.39880624899</v>
      </c>
      <c r="BA55" s="15" t="n">
        <f aca="false">BA31-BA36+BA50+BA51+BA52</f>
        <v>8311.42102847121</v>
      </c>
      <c r="BB55" s="15" t="n">
        <f aca="false">BB31-BB36+BB50+BB51+BB52</f>
        <v>8318.44325069344</v>
      </c>
      <c r="BC55" s="15" t="n">
        <f aca="false">BC31-BC36+BC50+BC51+BC52</f>
        <v>8325.46547291565</v>
      </c>
      <c r="BD55" s="15" t="n">
        <f aca="false">BD31-BD36+BD50+BD51+BD52</f>
        <v>8332.48769513788</v>
      </c>
      <c r="BE55" s="15" t="n">
        <f aca="false">BE31-BE36+BE50+BE51+BE52</f>
        <v>8339.5099173601</v>
      </c>
      <c r="BF55" s="15" t="n">
        <f aca="false">BF31-BF36+BF50+BF51+BF52</f>
        <v>8346.53213958232</v>
      </c>
      <c r="BG55" s="15" t="n">
        <f aca="false">BG31-BG36+BG50+BG51+BG52</f>
        <v>8353.55436180455</v>
      </c>
      <c r="BH55" s="15" t="n">
        <f aca="false">BH31-BH36+BH50+BH51+BH52</f>
        <v>8360.57658402677</v>
      </c>
      <c r="BI55" s="15" t="n">
        <f aca="false">BI31-BI36+BI50+BI51+BI52</f>
        <v>8367.59880624899</v>
      </c>
      <c r="BJ55" s="15" t="n">
        <f aca="false">BJ31-BJ36+BJ50+BJ51+BJ52</f>
        <v>8374.62102847121</v>
      </c>
    </row>
    <row r="56" customFormat="false" ht="15" hidden="false" customHeight="false" outlineLevel="0" collapsed="false">
      <c r="A56" s="11" t="s">
        <v>176</v>
      </c>
      <c r="C56" s="34" t="n">
        <f aca="false">-C34</f>
        <v>-160000</v>
      </c>
      <c r="D56" s="34" t="n">
        <f aca="false">-D34</f>
        <v>-0</v>
      </c>
      <c r="E56" s="34" t="n">
        <f aca="false">-E34</f>
        <v>-0</v>
      </c>
      <c r="F56" s="34" t="n">
        <f aca="false">-F34</f>
        <v>-0</v>
      </c>
      <c r="G56" s="34" t="n">
        <f aca="false">-G34</f>
        <v>-0</v>
      </c>
      <c r="H56" s="34" t="n">
        <f aca="false">-H34</f>
        <v>-0</v>
      </c>
      <c r="I56" s="34" t="n">
        <f aca="false">-I34</f>
        <v>-0</v>
      </c>
      <c r="J56" s="34" t="n">
        <f aca="false">-J34</f>
        <v>-0</v>
      </c>
      <c r="K56" s="34" t="n">
        <f aca="false">-K34</f>
        <v>-0</v>
      </c>
      <c r="L56" s="34" t="n">
        <f aca="false">-L34</f>
        <v>-0</v>
      </c>
      <c r="M56" s="34" t="n">
        <f aca="false">-M34</f>
        <v>-0</v>
      </c>
      <c r="N56" s="34" t="n">
        <f aca="false">-N34</f>
        <v>-0</v>
      </c>
      <c r="O56" s="34" t="n">
        <f aca="false">-O34</f>
        <v>-0</v>
      </c>
      <c r="P56" s="34" t="n">
        <f aca="false">-P34</f>
        <v>-0</v>
      </c>
      <c r="Q56" s="34" t="n">
        <f aca="false">-Q34</f>
        <v>-0</v>
      </c>
      <c r="R56" s="34" t="n">
        <f aca="false">-R34</f>
        <v>-0</v>
      </c>
      <c r="S56" s="34" t="n">
        <f aca="false">-S34</f>
        <v>-0</v>
      </c>
      <c r="T56" s="34" t="n">
        <f aca="false">-T34</f>
        <v>-0</v>
      </c>
      <c r="U56" s="34" t="n">
        <f aca="false">-U34</f>
        <v>-0</v>
      </c>
      <c r="V56" s="34" t="n">
        <f aca="false">-V34</f>
        <v>-0</v>
      </c>
      <c r="W56" s="34" t="n">
        <f aca="false">-W34</f>
        <v>-0</v>
      </c>
      <c r="X56" s="34" t="n">
        <f aca="false">-X34</f>
        <v>-0</v>
      </c>
      <c r="Y56" s="34" t="n">
        <f aca="false">-Y34</f>
        <v>-0</v>
      </c>
      <c r="Z56" s="34" t="n">
        <f aca="false">-Z34</f>
        <v>-0</v>
      </c>
      <c r="AA56" s="34" t="n">
        <f aca="false">-AA34</f>
        <v>-0</v>
      </c>
      <c r="AB56" s="34" t="n">
        <f aca="false">-AB34</f>
        <v>-0</v>
      </c>
      <c r="AC56" s="34" t="n">
        <f aca="false">-AC34</f>
        <v>-0</v>
      </c>
      <c r="AD56" s="34" t="n">
        <f aca="false">-AD34</f>
        <v>-0</v>
      </c>
      <c r="AE56" s="34" t="n">
        <f aca="false">-AE34</f>
        <v>-0</v>
      </c>
      <c r="AF56" s="34" t="n">
        <f aca="false">-AF34</f>
        <v>-0</v>
      </c>
      <c r="AG56" s="34" t="n">
        <f aca="false">-AG34</f>
        <v>-0</v>
      </c>
      <c r="AH56" s="34" t="n">
        <f aca="false">-AH34</f>
        <v>-0</v>
      </c>
      <c r="AI56" s="34" t="n">
        <f aca="false">-AI34</f>
        <v>-0</v>
      </c>
      <c r="AJ56" s="34" t="n">
        <f aca="false">-AJ34</f>
        <v>-0</v>
      </c>
      <c r="AK56" s="34" t="n">
        <f aca="false">-AK34</f>
        <v>-0</v>
      </c>
      <c r="AL56" s="34" t="n">
        <f aca="false">-AL34</f>
        <v>-0</v>
      </c>
      <c r="AM56" s="34" t="n">
        <f aca="false">-AM34</f>
        <v>-0</v>
      </c>
      <c r="AN56" s="34" t="n">
        <f aca="false">-AN34</f>
        <v>-0</v>
      </c>
      <c r="AO56" s="34" t="n">
        <f aca="false">-AO34</f>
        <v>-0</v>
      </c>
      <c r="AP56" s="34" t="n">
        <f aca="false">-AP34</f>
        <v>-0</v>
      </c>
      <c r="AQ56" s="34" t="n">
        <f aca="false">-AQ34</f>
        <v>-0</v>
      </c>
      <c r="AR56" s="34" t="n">
        <f aca="false">-AR34</f>
        <v>-0</v>
      </c>
      <c r="AS56" s="34" t="n">
        <f aca="false">-AS34</f>
        <v>-0</v>
      </c>
      <c r="AT56" s="34" t="n">
        <f aca="false">-AT34</f>
        <v>-0</v>
      </c>
      <c r="AU56" s="34" t="n">
        <f aca="false">-AU34</f>
        <v>-0</v>
      </c>
      <c r="AV56" s="34" t="n">
        <f aca="false">-AV34</f>
        <v>-0</v>
      </c>
      <c r="AW56" s="34" t="n">
        <f aca="false">-AW34</f>
        <v>-0</v>
      </c>
      <c r="AX56" s="34" t="n">
        <f aca="false">-AX34</f>
        <v>-0</v>
      </c>
      <c r="AY56" s="34" t="n">
        <f aca="false">-AY34</f>
        <v>-0</v>
      </c>
      <c r="AZ56" s="34" t="n">
        <f aca="false">-AZ34</f>
        <v>-0</v>
      </c>
      <c r="BA56" s="34" t="n">
        <f aca="false">-BA34</f>
        <v>-0</v>
      </c>
      <c r="BB56" s="34" t="n">
        <f aca="false">-BB34</f>
        <v>-0</v>
      </c>
      <c r="BC56" s="34" t="n">
        <f aca="false">-BC34</f>
        <v>-0</v>
      </c>
      <c r="BD56" s="34" t="n">
        <f aca="false">-BD34</f>
        <v>-0</v>
      </c>
      <c r="BE56" s="34" t="n">
        <f aca="false">-BE34</f>
        <v>-0</v>
      </c>
      <c r="BF56" s="34" t="n">
        <f aca="false">-BF34</f>
        <v>-0</v>
      </c>
      <c r="BG56" s="34" t="n">
        <f aca="false">-BG34</f>
        <v>-0</v>
      </c>
      <c r="BH56" s="34" t="n">
        <f aca="false">-BH34</f>
        <v>-0</v>
      </c>
      <c r="BI56" s="34" t="n">
        <f aca="false">-BI34</f>
        <v>-0</v>
      </c>
      <c r="BJ56" s="34" t="n">
        <f aca="false">-BJ34</f>
        <v>-0</v>
      </c>
    </row>
    <row r="57" customFormat="false" ht="15" hidden="false" customHeight="false" outlineLevel="0" collapsed="false">
      <c r="A57" s="11" t="s">
        <v>177</v>
      </c>
      <c r="C57" s="34" t="n">
        <f aca="false">IF(C$4=1,Inputs!$E$29,0)</f>
        <v>140000</v>
      </c>
      <c r="D57" s="34" t="n">
        <f aca="false">IF(D$4=1,Inputs!$E$29,0)</f>
        <v>0</v>
      </c>
      <c r="E57" s="34" t="n">
        <f aca="false">IF(E$4=1,Inputs!$E$29,0)</f>
        <v>0</v>
      </c>
      <c r="F57" s="34" t="n">
        <f aca="false">IF(F$4=1,Inputs!$E$29,0)</f>
        <v>0</v>
      </c>
      <c r="G57" s="34" t="n">
        <f aca="false">IF(G$4=1,Inputs!$E$29,0)</f>
        <v>0</v>
      </c>
      <c r="H57" s="34" t="n">
        <f aca="false">IF(H$4=1,Inputs!$E$29,0)</f>
        <v>0</v>
      </c>
      <c r="I57" s="34" t="n">
        <f aca="false">IF(I$4=1,Inputs!$E$29,0)</f>
        <v>0</v>
      </c>
      <c r="J57" s="34" t="n">
        <f aca="false">IF(J$4=1,Inputs!$E$29,0)</f>
        <v>0</v>
      </c>
      <c r="K57" s="34" t="n">
        <f aca="false">IF(K$4=1,Inputs!$E$29,0)</f>
        <v>0</v>
      </c>
      <c r="L57" s="34" t="n">
        <f aca="false">IF(L$4=1,Inputs!$E$29,0)</f>
        <v>0</v>
      </c>
      <c r="M57" s="34" t="n">
        <f aca="false">IF(M$4=1,Inputs!$E$29,0)</f>
        <v>0</v>
      </c>
      <c r="N57" s="34" t="n">
        <f aca="false">IF(N$4=1,Inputs!$E$29,0)</f>
        <v>0</v>
      </c>
      <c r="O57" s="34" t="n">
        <f aca="false">IF(O$4=1,Inputs!$E$29,0)</f>
        <v>0</v>
      </c>
      <c r="P57" s="34" t="n">
        <f aca="false">IF(P$4=1,Inputs!$E$29,0)</f>
        <v>0</v>
      </c>
      <c r="Q57" s="34" t="n">
        <f aca="false">IF(Q$4=1,Inputs!$E$29,0)</f>
        <v>0</v>
      </c>
      <c r="R57" s="34" t="n">
        <f aca="false">IF(R$4=1,Inputs!$E$29,0)</f>
        <v>0</v>
      </c>
      <c r="S57" s="34" t="n">
        <f aca="false">IF(S$4=1,Inputs!$E$29,0)</f>
        <v>0</v>
      </c>
      <c r="T57" s="34" t="n">
        <f aca="false">IF(T$4=1,Inputs!$E$29,0)</f>
        <v>0</v>
      </c>
      <c r="U57" s="34" t="n">
        <f aca="false">IF(U$4=1,Inputs!$E$29,0)</f>
        <v>0</v>
      </c>
      <c r="V57" s="34" t="n">
        <f aca="false">IF(V$4=1,Inputs!$E$29,0)</f>
        <v>0</v>
      </c>
      <c r="W57" s="34" t="n">
        <f aca="false">IF(W$4=1,Inputs!$E$29,0)</f>
        <v>0</v>
      </c>
      <c r="X57" s="34" t="n">
        <f aca="false">IF(X$4=1,Inputs!$E$29,0)</f>
        <v>0</v>
      </c>
      <c r="Y57" s="34" t="n">
        <f aca="false">IF(Y$4=1,Inputs!$E$29,0)</f>
        <v>0</v>
      </c>
      <c r="Z57" s="34" t="n">
        <f aca="false">IF(Z$4=1,Inputs!$E$29,0)</f>
        <v>0</v>
      </c>
      <c r="AA57" s="34" t="n">
        <f aca="false">IF(AA$4=1,Inputs!$E$29,0)</f>
        <v>0</v>
      </c>
      <c r="AB57" s="34" t="n">
        <f aca="false">IF(AB$4=1,Inputs!$E$29,0)</f>
        <v>0</v>
      </c>
      <c r="AC57" s="34" t="n">
        <f aca="false">IF(AC$4=1,Inputs!$E$29,0)</f>
        <v>0</v>
      </c>
      <c r="AD57" s="34" t="n">
        <f aca="false">IF(AD$4=1,Inputs!$E$29,0)</f>
        <v>0</v>
      </c>
      <c r="AE57" s="34" t="n">
        <f aca="false">IF(AE$4=1,Inputs!$E$29,0)</f>
        <v>0</v>
      </c>
      <c r="AF57" s="34" t="n">
        <f aca="false">IF(AF$4=1,Inputs!$E$29,0)</f>
        <v>0</v>
      </c>
      <c r="AG57" s="34" t="n">
        <f aca="false">IF(AG$4=1,Inputs!$E$29,0)</f>
        <v>0</v>
      </c>
      <c r="AH57" s="34" t="n">
        <f aca="false">IF(AH$4=1,Inputs!$E$29,0)</f>
        <v>0</v>
      </c>
      <c r="AI57" s="34" t="n">
        <f aca="false">IF(AI$4=1,Inputs!$E$29,0)</f>
        <v>0</v>
      </c>
      <c r="AJ57" s="34" t="n">
        <f aca="false">IF(AJ$4=1,Inputs!$E$29,0)</f>
        <v>0</v>
      </c>
      <c r="AK57" s="34" t="n">
        <f aca="false">IF(AK$4=1,Inputs!$E$29,0)</f>
        <v>0</v>
      </c>
      <c r="AL57" s="34" t="n">
        <f aca="false">IF(AL$4=1,Inputs!$E$29,0)</f>
        <v>0</v>
      </c>
      <c r="AM57" s="34" t="n">
        <f aca="false">IF(AM$4=1,Inputs!$E$29,0)</f>
        <v>0</v>
      </c>
      <c r="AN57" s="34" t="n">
        <f aca="false">IF(AN$4=1,Inputs!$E$29,0)</f>
        <v>0</v>
      </c>
      <c r="AO57" s="34" t="n">
        <f aca="false">IF(AO$4=1,Inputs!$E$29,0)</f>
        <v>0</v>
      </c>
      <c r="AP57" s="34" t="n">
        <f aca="false">IF(AP$4=1,Inputs!$E$29,0)</f>
        <v>0</v>
      </c>
      <c r="AQ57" s="34" t="n">
        <f aca="false">IF(AQ$4=1,Inputs!$E$29,0)</f>
        <v>0</v>
      </c>
      <c r="AR57" s="34" t="n">
        <f aca="false">IF(AR$4=1,Inputs!$E$29,0)</f>
        <v>0</v>
      </c>
      <c r="AS57" s="34" t="n">
        <f aca="false">IF(AS$4=1,Inputs!$E$29,0)</f>
        <v>0</v>
      </c>
      <c r="AT57" s="34" t="n">
        <f aca="false">IF(AT$4=1,Inputs!$E$29,0)</f>
        <v>0</v>
      </c>
      <c r="AU57" s="34" t="n">
        <f aca="false">IF(AU$4=1,Inputs!$E$29,0)</f>
        <v>0</v>
      </c>
      <c r="AV57" s="34" t="n">
        <f aca="false">IF(AV$4=1,Inputs!$E$29,0)</f>
        <v>0</v>
      </c>
      <c r="AW57" s="34" t="n">
        <f aca="false">IF(AW$4=1,Inputs!$E$29,0)</f>
        <v>0</v>
      </c>
      <c r="AX57" s="34" t="n">
        <f aca="false">IF(AX$4=1,Inputs!$E$29,0)</f>
        <v>0</v>
      </c>
      <c r="AY57" s="34" t="n">
        <f aca="false">IF(AY$4=1,Inputs!$E$29,0)</f>
        <v>0</v>
      </c>
      <c r="AZ57" s="34" t="n">
        <f aca="false">IF(AZ$4=1,Inputs!$E$29,0)</f>
        <v>0</v>
      </c>
      <c r="BA57" s="34" t="n">
        <f aca="false">IF(BA$4=1,Inputs!$E$29,0)</f>
        <v>0</v>
      </c>
      <c r="BB57" s="34" t="n">
        <f aca="false">IF(BB$4=1,Inputs!$E$29,0)</f>
        <v>0</v>
      </c>
      <c r="BC57" s="34" t="n">
        <f aca="false">IF(BC$4=1,Inputs!$E$29,0)</f>
        <v>0</v>
      </c>
      <c r="BD57" s="34" t="n">
        <f aca="false">IF(BD$4=1,Inputs!$E$29,0)</f>
        <v>0</v>
      </c>
      <c r="BE57" s="34" t="n">
        <f aca="false">IF(BE$4=1,Inputs!$E$29,0)</f>
        <v>0</v>
      </c>
      <c r="BF57" s="34" t="n">
        <f aca="false">IF(BF$4=1,Inputs!$E$29,0)</f>
        <v>0</v>
      </c>
      <c r="BG57" s="34" t="n">
        <f aca="false">IF(BG$4=1,Inputs!$E$29,0)</f>
        <v>0</v>
      </c>
      <c r="BH57" s="34" t="n">
        <f aca="false">IF(BH$4=1,Inputs!$E$29,0)</f>
        <v>0</v>
      </c>
      <c r="BI57" s="34" t="n">
        <f aca="false">IF(BI$4=1,Inputs!$E$29,0)</f>
        <v>0</v>
      </c>
      <c r="BJ57" s="34" t="n">
        <f aca="false">IF(BJ$4=1,Inputs!$E$29,0)</f>
        <v>0</v>
      </c>
    </row>
    <row r="58" customFormat="false" ht="15" hidden="false" customHeight="false" outlineLevel="0" collapsed="false">
      <c r="A58" s="11" t="s">
        <v>178</v>
      </c>
      <c r="C58" s="34" t="n">
        <f aca="false">C57+C42+C43</f>
        <v>220000</v>
      </c>
      <c r="D58" s="34" t="n">
        <f aca="false">D57+D42+D43</f>
        <v>-1333.33333333333</v>
      </c>
      <c r="E58" s="34" t="n">
        <f aca="false">E57+E42+E43</f>
        <v>-1333.33333333333</v>
      </c>
      <c r="F58" s="34" t="n">
        <f aca="false">F57+F42+F43</f>
        <v>-1333.33333333333</v>
      </c>
      <c r="G58" s="34" t="n">
        <f aca="false">G57+G42+G43</f>
        <v>-1333.33333333333</v>
      </c>
      <c r="H58" s="34" t="n">
        <f aca="false">H57+H42+H43</f>
        <v>-1333.33333333333</v>
      </c>
      <c r="I58" s="34" t="n">
        <f aca="false">I57+I42+I43</f>
        <v>-1333.33333333333</v>
      </c>
      <c r="J58" s="34" t="n">
        <f aca="false">J57+J42+J43</f>
        <v>-1333.33333333333</v>
      </c>
      <c r="K58" s="34" t="n">
        <f aca="false">K57+K42+K43</f>
        <v>-1333.33333333333</v>
      </c>
      <c r="L58" s="34" t="n">
        <f aca="false">L57+L42+L43</f>
        <v>-1333.33333333333</v>
      </c>
      <c r="M58" s="34" t="n">
        <f aca="false">M57+M42+M43</f>
        <v>-1333.33333333333</v>
      </c>
      <c r="N58" s="34" t="n">
        <f aca="false">N57+N42+N43</f>
        <v>-1333.33333333333</v>
      </c>
      <c r="O58" s="34" t="n">
        <f aca="false">O57+O42+O43</f>
        <v>-1333.33333333333</v>
      </c>
      <c r="P58" s="34" t="n">
        <f aca="false">P57+P42+P43</f>
        <v>-1333.33333333333</v>
      </c>
      <c r="Q58" s="34" t="n">
        <f aca="false">Q57+Q42+Q43</f>
        <v>-1333.33333333333</v>
      </c>
      <c r="R58" s="34" t="n">
        <f aca="false">R57+R42+R43</f>
        <v>-1333.33333333333</v>
      </c>
      <c r="S58" s="34" t="n">
        <f aca="false">S57+S42+S43</f>
        <v>-1333.33333333333</v>
      </c>
      <c r="T58" s="34" t="n">
        <f aca="false">T57+T42+T43</f>
        <v>-1333.33333333333</v>
      </c>
      <c r="U58" s="34" t="n">
        <f aca="false">U57+U42+U43</f>
        <v>-1333.33333333333</v>
      </c>
      <c r="V58" s="34" t="n">
        <f aca="false">V57+V42+V43</f>
        <v>-1333.33333333333</v>
      </c>
      <c r="W58" s="34" t="n">
        <f aca="false">W57+W42+W43</f>
        <v>-1333.33333333333</v>
      </c>
      <c r="X58" s="34" t="n">
        <f aca="false">X57+X42+X43</f>
        <v>-1333.33333333333</v>
      </c>
      <c r="Y58" s="34" t="n">
        <f aca="false">Y57+Y42+Y43</f>
        <v>-1333.33333333333</v>
      </c>
      <c r="Z58" s="34" t="n">
        <f aca="false">Z57+Z42+Z43</f>
        <v>-1333.33333333333</v>
      </c>
      <c r="AA58" s="34" t="n">
        <f aca="false">AA57+AA42+AA43</f>
        <v>-1333.33333333333</v>
      </c>
      <c r="AB58" s="34" t="n">
        <f aca="false">AB57+AB42+AB43</f>
        <v>-1333.33333333333</v>
      </c>
      <c r="AC58" s="34" t="n">
        <f aca="false">AC57+AC42+AC43</f>
        <v>-1333.33333333333</v>
      </c>
      <c r="AD58" s="34" t="n">
        <f aca="false">AD57+AD42+AD43</f>
        <v>-1333.33333333333</v>
      </c>
      <c r="AE58" s="34" t="n">
        <f aca="false">AE57+AE42+AE43</f>
        <v>-1333.33333333333</v>
      </c>
      <c r="AF58" s="34" t="n">
        <f aca="false">AF57+AF42+AF43</f>
        <v>-1333.33333333333</v>
      </c>
      <c r="AG58" s="34" t="n">
        <f aca="false">AG57+AG42+AG43</f>
        <v>-1333.33333333333</v>
      </c>
      <c r="AH58" s="34" t="n">
        <f aca="false">AH57+AH42+AH43</f>
        <v>-1333.33333333333</v>
      </c>
      <c r="AI58" s="34" t="n">
        <f aca="false">AI57+AI42+AI43</f>
        <v>-1333.33333333333</v>
      </c>
      <c r="AJ58" s="34" t="n">
        <f aca="false">AJ57+AJ42+AJ43</f>
        <v>-1333.33333333333</v>
      </c>
      <c r="AK58" s="34" t="n">
        <f aca="false">AK57+AK42+AK43</f>
        <v>-1333.33333333333</v>
      </c>
      <c r="AL58" s="34" t="n">
        <f aca="false">AL57+AL42+AL43</f>
        <v>-1333.33333333333</v>
      </c>
      <c r="AM58" s="34" t="n">
        <f aca="false">AM57+AM42+AM43</f>
        <v>-1333.33333333333</v>
      </c>
      <c r="AN58" s="34" t="n">
        <f aca="false">AN57+AN42+AN43</f>
        <v>-1333.33333333333</v>
      </c>
      <c r="AO58" s="34" t="n">
        <f aca="false">AO57+AO42+AO43</f>
        <v>-1333.33333333333</v>
      </c>
      <c r="AP58" s="34" t="n">
        <f aca="false">AP57+AP42+AP43</f>
        <v>-1333.33333333333</v>
      </c>
      <c r="AQ58" s="34" t="n">
        <f aca="false">AQ57+AQ42+AQ43</f>
        <v>-1333.33333333333</v>
      </c>
      <c r="AR58" s="34" t="n">
        <f aca="false">AR57+AR42+AR43</f>
        <v>-1333.33333333333</v>
      </c>
      <c r="AS58" s="34" t="n">
        <f aca="false">AS57+AS42+AS43</f>
        <v>-1333.33333333333</v>
      </c>
      <c r="AT58" s="34" t="n">
        <f aca="false">AT57+AT42+AT43</f>
        <v>-1333.33333333333</v>
      </c>
      <c r="AU58" s="34" t="n">
        <f aca="false">AU57+AU42+AU43</f>
        <v>-1333.33333333333</v>
      </c>
      <c r="AV58" s="34" t="n">
        <f aca="false">AV57+AV42+AV43</f>
        <v>-1333.33333333333</v>
      </c>
      <c r="AW58" s="34" t="n">
        <f aca="false">AW57+AW42+AW43</f>
        <v>-1333.33333333333</v>
      </c>
      <c r="AX58" s="34" t="n">
        <f aca="false">AX57+AX42+AX43</f>
        <v>-1333.33333333333</v>
      </c>
      <c r="AY58" s="34" t="n">
        <f aca="false">AY57+AY42+AY43</f>
        <v>-1333.33333333333</v>
      </c>
      <c r="AZ58" s="34" t="n">
        <f aca="false">AZ57+AZ42+AZ43</f>
        <v>-1333.33333333333</v>
      </c>
      <c r="BA58" s="34" t="n">
        <f aca="false">BA57+BA42+BA43</f>
        <v>-1333.33333333333</v>
      </c>
      <c r="BB58" s="34" t="n">
        <f aca="false">BB57+BB42+BB43</f>
        <v>-1333.33333333333</v>
      </c>
      <c r="BC58" s="34" t="n">
        <f aca="false">BC57+BC42+BC43</f>
        <v>-1333.33333333333</v>
      </c>
      <c r="BD58" s="34" t="n">
        <f aca="false">BD57+BD42+BD43</f>
        <v>-1333.33333333333</v>
      </c>
      <c r="BE58" s="34" t="n">
        <f aca="false">BE57+BE42+BE43</f>
        <v>-1333.33333333333</v>
      </c>
      <c r="BF58" s="34" t="n">
        <f aca="false">BF57+BF42+BF43</f>
        <v>-1333.33333333333</v>
      </c>
      <c r="BG58" s="34" t="n">
        <f aca="false">BG57+BG42+BG43</f>
        <v>-1333.33333333333</v>
      </c>
      <c r="BH58" s="34" t="n">
        <f aca="false">BH57+BH42+BH43</f>
        <v>-1333.33333333333</v>
      </c>
      <c r="BI58" s="34" t="n">
        <f aca="false">BI57+BI42+BI43</f>
        <v>-1333.33333333333</v>
      </c>
      <c r="BJ58" s="34" t="n">
        <f aca="false">BJ57+BJ42+BJ43</f>
        <v>-1333.33333333333</v>
      </c>
    </row>
    <row r="59" customFormat="false" ht="15" hidden="false" customHeight="false" outlineLevel="0" collapsed="false">
      <c r="A59" s="4" t="s">
        <v>179</v>
      </c>
      <c r="C59" s="33" t="n">
        <f aca="false">C55+C56+C58</f>
        <v>52658.5333333333</v>
      </c>
      <c r="D59" s="33" t="n">
        <f aca="false">D55+D56+D58</f>
        <v>-7140.68888888889</v>
      </c>
      <c r="E59" s="33" t="n">
        <f aca="false">E55+E56+E58</f>
        <v>-5467.80000000001</v>
      </c>
      <c r="F59" s="33" t="n">
        <f aca="false">F55+F56+F58</f>
        <v>-3794.91111111111</v>
      </c>
      <c r="G59" s="33" t="n">
        <f aca="false">G55+G56+G58</f>
        <v>-2122.02222222223</v>
      </c>
      <c r="H59" s="33" t="n">
        <f aca="false">H55+H56+H58</f>
        <v>-449.133333333336</v>
      </c>
      <c r="I59" s="33" t="n">
        <f aca="false">I55+I56+I58</f>
        <v>1223.75555555555</v>
      </c>
      <c r="J59" s="33" t="n">
        <f aca="false">J55+J56+J58</f>
        <v>1205.77777777778</v>
      </c>
      <c r="K59" s="33" t="n">
        <f aca="false">K55+K56+K58</f>
        <v>1214.66666666666</v>
      </c>
      <c r="L59" s="33" t="n">
        <f aca="false">L55+L56+L58</f>
        <v>1223.55555555555</v>
      </c>
      <c r="M59" s="33" t="n">
        <f aca="false">M55+M56+M58</f>
        <v>1232.44444444444</v>
      </c>
      <c r="N59" s="33" t="n">
        <f aca="false">N55+N56+N58</f>
        <v>1241.33333333333</v>
      </c>
      <c r="O59" s="33" t="n">
        <f aca="false">O55+O56+O58</f>
        <v>2799.28094222222</v>
      </c>
      <c r="P59" s="33" t="n">
        <f aca="false">P55+P56+P58</f>
        <v>2778.57351111111</v>
      </c>
      <c r="Q59" s="33" t="n">
        <f aca="false">Q55+Q56+Q58</f>
        <v>2787.4624</v>
      </c>
      <c r="R59" s="33" t="n">
        <f aca="false">R55+R56+R58</f>
        <v>2796.35128888889</v>
      </c>
      <c r="S59" s="33" t="n">
        <f aca="false">S55+S56+S58</f>
        <v>2805.24017777778</v>
      </c>
      <c r="T59" s="33" t="n">
        <f aca="false">T55+T56+T58</f>
        <v>2814.12906666667</v>
      </c>
      <c r="U59" s="33" t="n">
        <f aca="false">U55+U56+U58</f>
        <v>2823.01795555556</v>
      </c>
      <c r="V59" s="33" t="n">
        <f aca="false">V55+V56+V58</f>
        <v>2831.90684444445</v>
      </c>
      <c r="W59" s="33" t="n">
        <f aca="false">W55+W56+W58</f>
        <v>2840.79573333334</v>
      </c>
      <c r="X59" s="33" t="n">
        <f aca="false">X55+X56+X58</f>
        <v>2849.68462222222</v>
      </c>
      <c r="Y59" s="33" t="n">
        <f aca="false">Y55+Y56+Y58</f>
        <v>2858.57351111111</v>
      </c>
      <c r="Z59" s="33" t="n">
        <f aca="false">Z55+Z56+Z58</f>
        <v>2867.4624</v>
      </c>
      <c r="AA59" s="33" t="n">
        <f aca="false">AA55+AA56+AA58</f>
        <v>3860.05252643769</v>
      </c>
      <c r="AB59" s="33" t="n">
        <f aca="false">AB55+AB56+AB58</f>
        <v>3725.22006781725</v>
      </c>
      <c r="AC59" s="33" t="n">
        <f aca="false">AC55+AC56+AC58</f>
        <v>3732.24229003947</v>
      </c>
      <c r="AD59" s="33" t="n">
        <f aca="false">AD55+AD56+AD58</f>
        <v>3739.26451226169</v>
      </c>
      <c r="AE59" s="33" t="n">
        <f aca="false">AE55+AE56+AE58</f>
        <v>3746.28673448392</v>
      </c>
      <c r="AF59" s="33" t="n">
        <f aca="false">AF55+AF56+AF58</f>
        <v>3753.30895670614</v>
      </c>
      <c r="AG59" s="33" t="n">
        <f aca="false">AG55+AG56+AG58</f>
        <v>3760.33117892836</v>
      </c>
      <c r="AH59" s="33" t="n">
        <f aca="false">AH55+AH56+AH58</f>
        <v>3767.35340115058</v>
      </c>
      <c r="AI59" s="33" t="n">
        <f aca="false">AI55+AI56+AI58</f>
        <v>3774.3756233728</v>
      </c>
      <c r="AJ59" s="33" t="n">
        <f aca="false">AJ55+AJ56+AJ58</f>
        <v>3781.39784559503</v>
      </c>
      <c r="AK59" s="33" t="n">
        <f aca="false">AK55+AK56+AK58</f>
        <v>3788.42006781725</v>
      </c>
      <c r="AL59" s="33" t="n">
        <f aca="false">AL55+AL56+AL58</f>
        <v>3795.44229003947</v>
      </c>
      <c r="AM59" s="33" t="n">
        <f aca="false">AM55+AM56+AM58</f>
        <v>5301.11016990708</v>
      </c>
      <c r="AN59" s="33" t="n">
        <f aca="false">AN55+AN56+AN58</f>
        <v>5272.85277248554</v>
      </c>
      <c r="AO59" s="33" t="n">
        <f aca="false">AO55+AO56+AO58</f>
        <v>5279.87499470776</v>
      </c>
      <c r="AP59" s="33" t="n">
        <f aca="false">AP55+AP56+AP58</f>
        <v>5286.89721692999</v>
      </c>
      <c r="AQ59" s="33" t="n">
        <f aca="false">AQ55+AQ56+AQ58</f>
        <v>5293.91943915221</v>
      </c>
      <c r="AR59" s="33" t="n">
        <f aca="false">AR55+AR56+AR58</f>
        <v>5300.94166137443</v>
      </c>
      <c r="AS59" s="33" t="n">
        <f aca="false">AS55+AS56+AS58</f>
        <v>5307.96388359665</v>
      </c>
      <c r="AT59" s="33" t="n">
        <f aca="false">AT55+AT56+AT58</f>
        <v>5314.98610581887</v>
      </c>
      <c r="AU59" s="33" t="n">
        <f aca="false">AU55+AU56+AU58</f>
        <v>5322.00832804109</v>
      </c>
      <c r="AV59" s="33" t="n">
        <f aca="false">AV55+AV56+AV58</f>
        <v>5329.03055026332</v>
      </c>
      <c r="AW59" s="33" t="n">
        <f aca="false">AW55+AW56+AW58</f>
        <v>5336.05277248554</v>
      </c>
      <c r="AX59" s="33" t="n">
        <f aca="false">AX55+AX56+AX58</f>
        <v>5343.07499470776</v>
      </c>
      <c r="AY59" s="33" t="n">
        <f aca="false">AY55+AY56+AY58</f>
        <v>7002.56153942049</v>
      </c>
      <c r="AZ59" s="33" t="n">
        <f aca="false">AZ55+AZ56+AZ58</f>
        <v>6971.06547291566</v>
      </c>
      <c r="BA59" s="33" t="n">
        <f aca="false">BA55+BA56+BA58</f>
        <v>6978.08769513788</v>
      </c>
      <c r="BB59" s="33" t="n">
        <f aca="false">BB55+BB56+BB58</f>
        <v>6985.1099173601</v>
      </c>
      <c r="BC59" s="33" t="n">
        <f aca="false">BC55+BC56+BC58</f>
        <v>6992.13213958232</v>
      </c>
      <c r="BD59" s="33" t="n">
        <f aca="false">BD55+BD56+BD58</f>
        <v>6999.15436180455</v>
      </c>
      <c r="BE59" s="33" t="n">
        <f aca="false">BE55+BE56+BE58</f>
        <v>7006.17658402677</v>
      </c>
      <c r="BF59" s="33" t="n">
        <f aca="false">BF55+BF56+BF58</f>
        <v>7013.19880624899</v>
      </c>
      <c r="BG59" s="33" t="n">
        <f aca="false">BG55+BG56+BG58</f>
        <v>7020.22102847122</v>
      </c>
      <c r="BH59" s="33" t="n">
        <f aca="false">BH55+BH56+BH58</f>
        <v>7027.24325069343</v>
      </c>
      <c r="BI59" s="33" t="n">
        <f aca="false">BI55+BI56+BI58</f>
        <v>7034.26547291566</v>
      </c>
      <c r="BJ59" s="33" t="n">
        <f aca="false">BJ55+BJ56+BJ58</f>
        <v>7041.28769513788</v>
      </c>
    </row>
    <row r="60" customFormat="false" ht="15" hidden="false" customHeight="false" outlineLevel="0" collapsed="false">
      <c r="A60" s="11" t="s">
        <v>180</v>
      </c>
      <c r="C60" s="34" t="n">
        <f aca="false">0</f>
        <v>0</v>
      </c>
      <c r="D60" s="34" t="n">
        <f aca="false">C61</f>
        <v>52658.5333333333</v>
      </c>
      <c r="E60" s="34" t="n">
        <f aca="false">D61</f>
        <v>45517.8444444444</v>
      </c>
      <c r="F60" s="34" t="n">
        <f aca="false">E61</f>
        <v>40050.0444444444</v>
      </c>
      <c r="G60" s="34" t="n">
        <f aca="false">F61</f>
        <v>36255.1333333333</v>
      </c>
      <c r="H60" s="34" t="n">
        <f aca="false">G61</f>
        <v>34133.1111111111</v>
      </c>
      <c r="I60" s="34" t="n">
        <f aca="false">H61</f>
        <v>33683.9777777778</v>
      </c>
      <c r="J60" s="34" t="n">
        <f aca="false">I61</f>
        <v>34907.7333333333</v>
      </c>
      <c r="K60" s="34" t="n">
        <f aca="false">J61</f>
        <v>36113.5111111111</v>
      </c>
      <c r="L60" s="34" t="n">
        <f aca="false">K61</f>
        <v>37328.1777777777</v>
      </c>
      <c r="M60" s="34" t="n">
        <f aca="false">L61</f>
        <v>38551.7333333333</v>
      </c>
      <c r="N60" s="34" t="n">
        <f aca="false">M61</f>
        <v>39784.1777777777</v>
      </c>
      <c r="O60" s="34" t="n">
        <f aca="false">N61</f>
        <v>41025.5111111111</v>
      </c>
      <c r="P60" s="34" t="n">
        <f aca="false">O61</f>
        <v>43824.7920533333</v>
      </c>
      <c r="Q60" s="34" t="n">
        <f aca="false">P61</f>
        <v>46603.3655644444</v>
      </c>
      <c r="R60" s="34" t="n">
        <f aca="false">Q61</f>
        <v>49390.8279644444</v>
      </c>
      <c r="S60" s="34" t="n">
        <f aca="false">R61</f>
        <v>52187.1792533333</v>
      </c>
      <c r="T60" s="34" t="n">
        <f aca="false">S61</f>
        <v>54992.4194311111</v>
      </c>
      <c r="U60" s="34" t="n">
        <f aca="false">T61</f>
        <v>57806.5484977778</v>
      </c>
      <c r="V60" s="34" t="n">
        <f aca="false">U61</f>
        <v>60629.5664533333</v>
      </c>
      <c r="W60" s="34" t="n">
        <f aca="false">V61</f>
        <v>63461.4732977778</v>
      </c>
      <c r="X60" s="34" t="n">
        <f aca="false">W61</f>
        <v>66302.2690311111</v>
      </c>
      <c r="Y60" s="34" t="n">
        <f aca="false">X61</f>
        <v>69151.9536533333</v>
      </c>
      <c r="Z60" s="34" t="n">
        <f aca="false">Y61</f>
        <v>72010.5271644444</v>
      </c>
      <c r="AA60" s="34" t="n">
        <f aca="false">Z61</f>
        <v>74877.9895644444</v>
      </c>
      <c r="AB60" s="34" t="n">
        <f aca="false">AA61</f>
        <v>78738.0420908821</v>
      </c>
      <c r="AC60" s="34" t="n">
        <f aca="false">AB61</f>
        <v>82463.2621586994</v>
      </c>
      <c r="AD60" s="34" t="n">
        <f aca="false">AC61</f>
        <v>86195.5044487389</v>
      </c>
      <c r="AE60" s="34" t="n">
        <f aca="false">AD61</f>
        <v>89934.7689610006</v>
      </c>
      <c r="AF60" s="34" t="n">
        <f aca="false">AE61</f>
        <v>93681.0556954845</v>
      </c>
      <c r="AG60" s="34" t="n">
        <f aca="false">AF61</f>
        <v>97434.3646521906</v>
      </c>
      <c r="AH60" s="34" t="n">
        <f aca="false">AG61</f>
        <v>101194.695831119</v>
      </c>
      <c r="AI60" s="34" t="n">
        <f aca="false">AH61</f>
        <v>104962.04923227</v>
      </c>
      <c r="AJ60" s="34" t="n">
        <f aca="false">AI61</f>
        <v>108736.424855642</v>
      </c>
      <c r="AK60" s="34" t="n">
        <f aca="false">AJ61</f>
        <v>112517.822701237</v>
      </c>
      <c r="AL60" s="34" t="n">
        <f aca="false">AK61</f>
        <v>116306.242769055</v>
      </c>
      <c r="AM60" s="34" t="n">
        <f aca="false">AL61</f>
        <v>120101.685059094</v>
      </c>
      <c r="AN60" s="34" t="n">
        <f aca="false">AM61</f>
        <v>125402.795229001</v>
      </c>
      <c r="AO60" s="34" t="n">
        <f aca="false">AN61</f>
        <v>130675.648001487</v>
      </c>
      <c r="AP60" s="34" t="n">
        <f aca="false">AO61</f>
        <v>135955.522996195</v>
      </c>
      <c r="AQ60" s="34" t="n">
        <f aca="false">AP61</f>
        <v>141242.420213124</v>
      </c>
      <c r="AR60" s="34" t="n">
        <f aca="false">AQ61</f>
        <v>146536.339652277</v>
      </c>
      <c r="AS60" s="34" t="n">
        <f aca="false">AR61</f>
        <v>151837.281313651</v>
      </c>
      <c r="AT60" s="34" t="n">
        <f aca="false">AS61</f>
        <v>157145.245197248</v>
      </c>
      <c r="AU60" s="34" t="n">
        <f aca="false">AT61</f>
        <v>162460.231303067</v>
      </c>
      <c r="AV60" s="34" t="n">
        <f aca="false">AU61</f>
        <v>167782.239631108</v>
      </c>
      <c r="AW60" s="34" t="n">
        <f aca="false">AV61</f>
        <v>173111.270181371</v>
      </c>
      <c r="AX60" s="34" t="n">
        <f aca="false">AW61</f>
        <v>178447.322953857</v>
      </c>
      <c r="AY60" s="34" t="n">
        <f aca="false">AX61</f>
        <v>183790.397948564</v>
      </c>
      <c r="AZ60" s="34" t="n">
        <f aca="false">AY61</f>
        <v>190792.959487985</v>
      </c>
      <c r="BA60" s="34" t="n">
        <f aca="false">AZ61</f>
        <v>197764.024960901</v>
      </c>
      <c r="BB60" s="34" t="n">
        <f aca="false">BA61</f>
        <v>204742.112656038</v>
      </c>
      <c r="BC60" s="34" t="n">
        <f aca="false">BB61</f>
        <v>211727.222573399</v>
      </c>
      <c r="BD60" s="34" t="n">
        <f aca="false">BC61</f>
        <v>218719.354712981</v>
      </c>
      <c r="BE60" s="34" t="n">
        <f aca="false">BD61</f>
        <v>225718.509074785</v>
      </c>
      <c r="BF60" s="34" t="n">
        <f aca="false">BE61</f>
        <v>232724.685658812</v>
      </c>
      <c r="BG60" s="34" t="n">
        <f aca="false">BF61</f>
        <v>239737.884465061</v>
      </c>
      <c r="BH60" s="34" t="n">
        <f aca="false">BG61</f>
        <v>246758.105493532</v>
      </c>
      <c r="BI60" s="34" t="n">
        <f aca="false">BH61</f>
        <v>253785.348744226</v>
      </c>
      <c r="BJ60" s="34" t="n">
        <f aca="false">BI61</f>
        <v>260819.614217141</v>
      </c>
    </row>
    <row r="61" customFormat="false" ht="15" hidden="false" customHeight="false" outlineLevel="0" collapsed="false">
      <c r="A61" s="4" t="s">
        <v>181</v>
      </c>
      <c r="C61" s="33" t="n">
        <f aca="false">C60+C59</f>
        <v>52658.5333333333</v>
      </c>
      <c r="D61" s="33" t="n">
        <f aca="false">D60+D59</f>
        <v>45517.8444444444</v>
      </c>
      <c r="E61" s="33" t="n">
        <f aca="false">E60+E59</f>
        <v>40050.0444444444</v>
      </c>
      <c r="F61" s="33" t="n">
        <f aca="false">F60+F59</f>
        <v>36255.1333333333</v>
      </c>
      <c r="G61" s="33" t="n">
        <f aca="false">G60+G59</f>
        <v>34133.1111111111</v>
      </c>
      <c r="H61" s="33" t="n">
        <f aca="false">H60+H59</f>
        <v>33683.9777777778</v>
      </c>
      <c r="I61" s="33" t="n">
        <f aca="false">I60+I59</f>
        <v>34907.7333333333</v>
      </c>
      <c r="J61" s="33" t="n">
        <f aca="false">J60+J59</f>
        <v>36113.5111111111</v>
      </c>
      <c r="K61" s="33" t="n">
        <f aca="false">K60+K59</f>
        <v>37328.1777777777</v>
      </c>
      <c r="L61" s="33" t="n">
        <f aca="false">L60+L59</f>
        <v>38551.7333333333</v>
      </c>
      <c r="M61" s="33" t="n">
        <f aca="false">M60+M59</f>
        <v>39784.1777777777</v>
      </c>
      <c r="N61" s="33" t="n">
        <f aca="false">N60+N59</f>
        <v>41025.5111111111</v>
      </c>
      <c r="O61" s="33" t="n">
        <f aca="false">O60+O59</f>
        <v>43824.7920533333</v>
      </c>
      <c r="P61" s="33" t="n">
        <f aca="false">P60+P59</f>
        <v>46603.3655644444</v>
      </c>
      <c r="Q61" s="33" t="n">
        <f aca="false">Q60+Q59</f>
        <v>49390.8279644444</v>
      </c>
      <c r="R61" s="33" t="n">
        <f aca="false">R60+R59</f>
        <v>52187.1792533333</v>
      </c>
      <c r="S61" s="33" t="n">
        <f aca="false">S60+S59</f>
        <v>54992.4194311111</v>
      </c>
      <c r="T61" s="33" t="n">
        <f aca="false">T60+T59</f>
        <v>57806.5484977778</v>
      </c>
      <c r="U61" s="33" t="n">
        <f aca="false">U60+U59</f>
        <v>60629.5664533333</v>
      </c>
      <c r="V61" s="33" t="n">
        <f aca="false">V60+V59</f>
        <v>63461.4732977778</v>
      </c>
      <c r="W61" s="33" t="n">
        <f aca="false">W60+W59</f>
        <v>66302.2690311111</v>
      </c>
      <c r="X61" s="33" t="n">
        <f aca="false">X60+X59</f>
        <v>69151.9536533333</v>
      </c>
      <c r="Y61" s="33" t="n">
        <f aca="false">Y60+Y59</f>
        <v>72010.5271644444</v>
      </c>
      <c r="Z61" s="33" t="n">
        <f aca="false">Z60+Z59</f>
        <v>74877.9895644444</v>
      </c>
      <c r="AA61" s="33" t="n">
        <f aca="false">AA60+AA59</f>
        <v>78738.0420908821</v>
      </c>
      <c r="AB61" s="33" t="n">
        <f aca="false">AB60+AB59</f>
        <v>82463.2621586994</v>
      </c>
      <c r="AC61" s="33" t="n">
        <f aca="false">AC60+AC59</f>
        <v>86195.5044487389</v>
      </c>
      <c r="AD61" s="33" t="n">
        <f aca="false">AD60+AD59</f>
        <v>89934.7689610006</v>
      </c>
      <c r="AE61" s="33" t="n">
        <f aca="false">AE60+AE59</f>
        <v>93681.0556954845</v>
      </c>
      <c r="AF61" s="33" t="n">
        <f aca="false">AF60+AF59</f>
        <v>97434.3646521906</v>
      </c>
      <c r="AG61" s="33" t="n">
        <f aca="false">AG60+AG59</f>
        <v>101194.695831119</v>
      </c>
      <c r="AH61" s="33" t="n">
        <f aca="false">AH60+AH59</f>
        <v>104962.04923227</v>
      </c>
      <c r="AI61" s="33" t="n">
        <f aca="false">AI60+AI59</f>
        <v>108736.424855642</v>
      </c>
      <c r="AJ61" s="33" t="n">
        <f aca="false">AJ60+AJ59</f>
        <v>112517.822701237</v>
      </c>
      <c r="AK61" s="33" t="n">
        <f aca="false">AK60+AK59</f>
        <v>116306.242769055</v>
      </c>
      <c r="AL61" s="33" t="n">
        <f aca="false">AL60+AL59</f>
        <v>120101.685059094</v>
      </c>
      <c r="AM61" s="33" t="n">
        <f aca="false">AM60+AM59</f>
        <v>125402.795229001</v>
      </c>
      <c r="AN61" s="33" t="n">
        <f aca="false">AN60+AN59</f>
        <v>130675.648001487</v>
      </c>
      <c r="AO61" s="33" t="n">
        <f aca="false">AO60+AO59</f>
        <v>135955.522996195</v>
      </c>
      <c r="AP61" s="33" t="n">
        <f aca="false">AP60+AP59</f>
        <v>141242.420213124</v>
      </c>
      <c r="AQ61" s="33" t="n">
        <f aca="false">AQ60+AQ59</f>
        <v>146536.339652277</v>
      </c>
      <c r="AR61" s="33" t="n">
        <f aca="false">AR60+AR59</f>
        <v>151837.281313651</v>
      </c>
      <c r="AS61" s="33" t="n">
        <f aca="false">AS60+AS59</f>
        <v>157145.245197248</v>
      </c>
      <c r="AT61" s="33" t="n">
        <f aca="false">AT60+AT59</f>
        <v>162460.231303067</v>
      </c>
      <c r="AU61" s="33" t="n">
        <f aca="false">AU60+AU59</f>
        <v>167782.239631108</v>
      </c>
      <c r="AV61" s="33" t="n">
        <f aca="false">AV60+AV59</f>
        <v>173111.270181371</v>
      </c>
      <c r="AW61" s="33" t="n">
        <f aca="false">AW60+AW59</f>
        <v>178447.322953857</v>
      </c>
      <c r="AX61" s="33" t="n">
        <f aca="false">AX60+AX59</f>
        <v>183790.397948564</v>
      </c>
      <c r="AY61" s="33" t="n">
        <f aca="false">AY60+AY59</f>
        <v>190792.959487985</v>
      </c>
      <c r="AZ61" s="33" t="n">
        <f aca="false">AZ60+AZ59</f>
        <v>197764.024960901</v>
      </c>
      <c r="BA61" s="33" t="n">
        <f aca="false">BA60+BA59</f>
        <v>204742.112656038</v>
      </c>
      <c r="BB61" s="33" t="n">
        <f aca="false">BB60+BB59</f>
        <v>211727.222573399</v>
      </c>
      <c r="BC61" s="33" t="n">
        <f aca="false">BC60+BC59</f>
        <v>218719.354712981</v>
      </c>
      <c r="BD61" s="33" t="n">
        <f aca="false">BD60+BD59</f>
        <v>225718.509074785</v>
      </c>
      <c r="BE61" s="33" t="n">
        <f aca="false">BE60+BE59</f>
        <v>232724.685658812</v>
      </c>
      <c r="BF61" s="33" t="n">
        <f aca="false">BF60+BF59</f>
        <v>239737.884465061</v>
      </c>
      <c r="BG61" s="33" t="n">
        <f aca="false">BG60+BG59</f>
        <v>246758.105493532</v>
      </c>
      <c r="BH61" s="33" t="n">
        <f aca="false">BH60+BH59</f>
        <v>253785.348744226</v>
      </c>
      <c r="BI61" s="33" t="n">
        <f aca="false">BI60+BI59</f>
        <v>260819.614217141</v>
      </c>
      <c r="BJ61" s="33" t="n">
        <f aca="false">BJ60+BJ59</f>
        <v>267860.901912279</v>
      </c>
    </row>
    <row r="62" customFormat="false" ht="15" hidden="false" customHeight="false" outlineLevel="0" collapsed="false">
      <c r="A62" s="21" t="s">
        <v>182</v>
      </c>
      <c r="C62" s="32" t="n">
        <f aca="false">IF(C22&gt;0,1,0)</f>
        <v>0</v>
      </c>
      <c r="D62" s="32" t="n">
        <f aca="false">IF(D22&gt;0,1,0)</f>
        <v>0</v>
      </c>
      <c r="E62" s="32" t="n">
        <f aca="false">IF(E22&gt;0,1,0)</f>
        <v>0</v>
      </c>
      <c r="F62" s="32" t="n">
        <f aca="false">IF(F22&gt;0,1,0)</f>
        <v>0</v>
      </c>
      <c r="G62" s="32" t="n">
        <f aca="false">IF(G22&gt;0,1,0)</f>
        <v>0</v>
      </c>
      <c r="H62" s="32" t="n">
        <f aca="false">IF(H22&gt;0,1,0)</f>
        <v>1</v>
      </c>
      <c r="I62" s="32" t="n">
        <f aca="false">IF(I22&gt;0,1,0)</f>
        <v>1</v>
      </c>
      <c r="J62" s="32" t="n">
        <f aca="false">IF(J22&gt;0,1,0)</f>
        <v>1</v>
      </c>
      <c r="K62" s="32" t="n">
        <f aca="false">IF(K22&gt;0,1,0)</f>
        <v>1</v>
      </c>
      <c r="L62" s="32" t="n">
        <f aca="false">IF(L22&gt;0,1,0)</f>
        <v>1</v>
      </c>
      <c r="M62" s="32" t="n">
        <f aca="false">IF(M22&gt;0,1,0)</f>
        <v>1</v>
      </c>
      <c r="N62" s="32" t="n">
        <f aca="false">IF(N22&gt;0,1,0)</f>
        <v>1</v>
      </c>
      <c r="O62" s="32" t="n">
        <f aca="false">IF(O22&gt;0,1,0)</f>
        <v>1</v>
      </c>
      <c r="P62" s="32" t="n">
        <f aca="false">IF(P22&gt;0,1,0)</f>
        <v>1</v>
      </c>
      <c r="Q62" s="32" t="n">
        <f aca="false">IF(Q22&gt;0,1,0)</f>
        <v>1</v>
      </c>
      <c r="R62" s="32" t="n">
        <f aca="false">IF(R22&gt;0,1,0)</f>
        <v>1</v>
      </c>
      <c r="S62" s="32" t="n">
        <f aca="false">IF(S22&gt;0,1,0)</f>
        <v>1</v>
      </c>
      <c r="T62" s="32" t="n">
        <f aca="false">IF(T22&gt;0,1,0)</f>
        <v>1</v>
      </c>
      <c r="U62" s="32" t="n">
        <f aca="false">IF(U22&gt;0,1,0)</f>
        <v>1</v>
      </c>
      <c r="V62" s="32" t="n">
        <f aca="false">IF(V22&gt;0,1,0)</f>
        <v>1</v>
      </c>
      <c r="W62" s="32" t="n">
        <f aca="false">IF(W22&gt;0,1,0)</f>
        <v>1</v>
      </c>
      <c r="X62" s="32" t="n">
        <f aca="false">IF(X22&gt;0,1,0)</f>
        <v>1</v>
      </c>
      <c r="Y62" s="32" t="n">
        <f aca="false">IF(Y22&gt;0,1,0)</f>
        <v>1</v>
      </c>
      <c r="Z62" s="32" t="n">
        <f aca="false">IF(Z22&gt;0,1,0)</f>
        <v>1</v>
      </c>
      <c r="AA62" s="32" t="n">
        <f aca="false">IF(AA22&gt;0,1,0)</f>
        <v>1</v>
      </c>
      <c r="AB62" s="32" t="n">
        <f aca="false">IF(AB22&gt;0,1,0)</f>
        <v>1</v>
      </c>
      <c r="AC62" s="32" t="n">
        <f aca="false">IF(AC22&gt;0,1,0)</f>
        <v>1</v>
      </c>
      <c r="AD62" s="32" t="n">
        <f aca="false">IF(AD22&gt;0,1,0)</f>
        <v>1</v>
      </c>
      <c r="AE62" s="32" t="n">
        <f aca="false">IF(AE22&gt;0,1,0)</f>
        <v>1</v>
      </c>
      <c r="AF62" s="32" t="n">
        <f aca="false">IF(AF22&gt;0,1,0)</f>
        <v>1</v>
      </c>
      <c r="AG62" s="32" t="n">
        <f aca="false">IF(AG22&gt;0,1,0)</f>
        <v>1</v>
      </c>
      <c r="AH62" s="32" t="n">
        <f aca="false">IF(AH22&gt;0,1,0)</f>
        <v>1</v>
      </c>
      <c r="AI62" s="32" t="n">
        <f aca="false">IF(AI22&gt;0,1,0)</f>
        <v>1</v>
      </c>
      <c r="AJ62" s="32" t="n">
        <f aca="false">IF(AJ22&gt;0,1,0)</f>
        <v>1</v>
      </c>
      <c r="AK62" s="32" t="n">
        <f aca="false">IF(AK22&gt;0,1,0)</f>
        <v>1</v>
      </c>
      <c r="AL62" s="32" t="n">
        <f aca="false">IF(AL22&gt;0,1,0)</f>
        <v>1</v>
      </c>
      <c r="AM62" s="32" t="n">
        <f aca="false">IF(AM22&gt;0,1,0)</f>
        <v>1</v>
      </c>
      <c r="AN62" s="32" t="n">
        <f aca="false">IF(AN22&gt;0,1,0)</f>
        <v>1</v>
      </c>
      <c r="AO62" s="32" t="n">
        <f aca="false">IF(AO22&gt;0,1,0)</f>
        <v>1</v>
      </c>
      <c r="AP62" s="32" t="n">
        <f aca="false">IF(AP22&gt;0,1,0)</f>
        <v>1</v>
      </c>
      <c r="AQ62" s="32" t="n">
        <f aca="false">IF(AQ22&gt;0,1,0)</f>
        <v>1</v>
      </c>
      <c r="AR62" s="32" t="n">
        <f aca="false">IF(AR22&gt;0,1,0)</f>
        <v>1</v>
      </c>
      <c r="AS62" s="32" t="n">
        <f aca="false">IF(AS22&gt;0,1,0)</f>
        <v>1</v>
      </c>
      <c r="AT62" s="32" t="n">
        <f aca="false">IF(AT22&gt;0,1,0)</f>
        <v>1</v>
      </c>
      <c r="AU62" s="32" t="n">
        <f aca="false">IF(AU22&gt;0,1,0)</f>
        <v>1</v>
      </c>
      <c r="AV62" s="32" t="n">
        <f aca="false">IF(AV22&gt;0,1,0)</f>
        <v>1</v>
      </c>
      <c r="AW62" s="32" t="n">
        <f aca="false">IF(AW22&gt;0,1,0)</f>
        <v>1</v>
      </c>
      <c r="AX62" s="32" t="n">
        <f aca="false">IF(AX22&gt;0,1,0)</f>
        <v>1</v>
      </c>
      <c r="AY62" s="32" t="n">
        <f aca="false">IF(AY22&gt;0,1,0)</f>
        <v>1</v>
      </c>
      <c r="AZ62" s="32" t="n">
        <f aca="false">IF(AZ22&gt;0,1,0)</f>
        <v>1</v>
      </c>
      <c r="BA62" s="32" t="n">
        <f aca="false">IF(BA22&gt;0,1,0)</f>
        <v>1</v>
      </c>
      <c r="BB62" s="32" t="n">
        <f aca="false">IF(BB22&gt;0,1,0)</f>
        <v>1</v>
      </c>
      <c r="BC62" s="32" t="n">
        <f aca="false">IF(BC22&gt;0,1,0)</f>
        <v>1</v>
      </c>
      <c r="BD62" s="32" t="n">
        <f aca="false">IF(BD22&gt;0,1,0)</f>
        <v>1</v>
      </c>
      <c r="BE62" s="32" t="n">
        <f aca="false">IF(BE22&gt;0,1,0)</f>
        <v>1</v>
      </c>
      <c r="BF62" s="32" t="n">
        <f aca="false">IF(BF22&gt;0,1,0)</f>
        <v>1</v>
      </c>
      <c r="BG62" s="32" t="n">
        <f aca="false">IF(BG22&gt;0,1,0)</f>
        <v>1</v>
      </c>
      <c r="BH62" s="32" t="n">
        <f aca="false">IF(BH22&gt;0,1,0)</f>
        <v>1</v>
      </c>
      <c r="BI62" s="32" t="n">
        <f aca="false">IF(BI22&gt;0,1,0)</f>
        <v>1</v>
      </c>
      <c r="BJ62" s="32" t="n">
        <f aca="false">IF(BJ22&gt;0,1,0)</f>
        <v>1</v>
      </c>
    </row>
    <row r="64" customFormat="false" ht="15" hidden="false" customHeight="false" outlineLevel="0" collapsed="false">
      <c r="A64" s="7" t="s">
        <v>183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customFormat="false" ht="15" hidden="false" customHeight="false" outlineLevel="0" collapsed="false">
      <c r="A65" s="11" t="s">
        <v>184</v>
      </c>
      <c r="C65" s="34" t="n">
        <f aca="false">C57</f>
        <v>140000</v>
      </c>
      <c r="D65" s="34" t="n">
        <f aca="false">C65+D57</f>
        <v>140000</v>
      </c>
      <c r="E65" s="34" t="n">
        <f aca="false">D65+E57</f>
        <v>140000</v>
      </c>
      <c r="F65" s="34" t="n">
        <f aca="false">E65+F57</f>
        <v>140000</v>
      </c>
      <c r="G65" s="34" t="n">
        <f aca="false">F65+G57</f>
        <v>140000</v>
      </c>
      <c r="H65" s="34" t="n">
        <f aca="false">G65+H57</f>
        <v>140000</v>
      </c>
      <c r="I65" s="34" t="n">
        <f aca="false">H65+I57</f>
        <v>140000</v>
      </c>
      <c r="J65" s="34" t="n">
        <f aca="false">I65+J57</f>
        <v>140000</v>
      </c>
      <c r="K65" s="34" t="n">
        <f aca="false">J65+K57</f>
        <v>140000</v>
      </c>
      <c r="L65" s="34" t="n">
        <f aca="false">K65+L57</f>
        <v>140000</v>
      </c>
      <c r="M65" s="34" t="n">
        <f aca="false">L65+M57</f>
        <v>140000</v>
      </c>
      <c r="N65" s="34" t="n">
        <f aca="false">M65+N57</f>
        <v>140000</v>
      </c>
      <c r="O65" s="34" t="n">
        <f aca="false">N65+O57</f>
        <v>140000</v>
      </c>
      <c r="P65" s="34" t="n">
        <f aca="false">O65+P57</f>
        <v>140000</v>
      </c>
      <c r="Q65" s="34" t="n">
        <f aca="false">P65+Q57</f>
        <v>140000</v>
      </c>
      <c r="R65" s="34" t="n">
        <f aca="false">Q65+R57</f>
        <v>140000</v>
      </c>
      <c r="S65" s="34" t="n">
        <f aca="false">R65+S57</f>
        <v>140000</v>
      </c>
      <c r="T65" s="34" t="n">
        <f aca="false">S65+T57</f>
        <v>140000</v>
      </c>
      <c r="U65" s="34" t="n">
        <f aca="false">T65+U57</f>
        <v>140000</v>
      </c>
      <c r="V65" s="34" t="n">
        <f aca="false">U65+V57</f>
        <v>140000</v>
      </c>
      <c r="W65" s="34" t="n">
        <f aca="false">V65+W57</f>
        <v>140000</v>
      </c>
      <c r="X65" s="34" t="n">
        <f aca="false">W65+X57</f>
        <v>140000</v>
      </c>
      <c r="Y65" s="34" t="n">
        <f aca="false">X65+Y57</f>
        <v>140000</v>
      </c>
      <c r="Z65" s="34" t="n">
        <f aca="false">Y65+Z57</f>
        <v>140000</v>
      </c>
      <c r="AA65" s="34" t="n">
        <f aca="false">Z65+AA57</f>
        <v>140000</v>
      </c>
      <c r="AB65" s="34" t="n">
        <f aca="false">AA65+AB57</f>
        <v>140000</v>
      </c>
      <c r="AC65" s="34" t="n">
        <f aca="false">AB65+AC57</f>
        <v>140000</v>
      </c>
      <c r="AD65" s="34" t="n">
        <f aca="false">AC65+AD57</f>
        <v>140000</v>
      </c>
      <c r="AE65" s="34" t="n">
        <f aca="false">AD65+AE57</f>
        <v>140000</v>
      </c>
      <c r="AF65" s="34" t="n">
        <f aca="false">AE65+AF57</f>
        <v>140000</v>
      </c>
      <c r="AG65" s="34" t="n">
        <f aca="false">AF65+AG57</f>
        <v>140000</v>
      </c>
      <c r="AH65" s="34" t="n">
        <f aca="false">AG65+AH57</f>
        <v>140000</v>
      </c>
      <c r="AI65" s="34" t="n">
        <f aca="false">AH65+AI57</f>
        <v>140000</v>
      </c>
      <c r="AJ65" s="34" t="n">
        <f aca="false">AI65+AJ57</f>
        <v>140000</v>
      </c>
      <c r="AK65" s="34" t="n">
        <f aca="false">AJ65+AK57</f>
        <v>140000</v>
      </c>
      <c r="AL65" s="34" t="n">
        <f aca="false">AK65+AL57</f>
        <v>140000</v>
      </c>
      <c r="AM65" s="34" t="n">
        <f aca="false">AL65+AM57</f>
        <v>140000</v>
      </c>
      <c r="AN65" s="34" t="n">
        <f aca="false">AM65+AN57</f>
        <v>140000</v>
      </c>
      <c r="AO65" s="34" t="n">
        <f aca="false">AN65+AO57</f>
        <v>140000</v>
      </c>
      <c r="AP65" s="34" t="n">
        <f aca="false">AO65+AP57</f>
        <v>140000</v>
      </c>
      <c r="AQ65" s="34" t="n">
        <f aca="false">AP65+AQ57</f>
        <v>140000</v>
      </c>
      <c r="AR65" s="34" t="n">
        <f aca="false">AQ65+AR57</f>
        <v>140000</v>
      </c>
      <c r="AS65" s="34" t="n">
        <f aca="false">AR65+AS57</f>
        <v>140000</v>
      </c>
      <c r="AT65" s="34" t="n">
        <f aca="false">AS65+AT57</f>
        <v>140000</v>
      </c>
      <c r="AU65" s="34" t="n">
        <f aca="false">AT65+AU57</f>
        <v>140000</v>
      </c>
      <c r="AV65" s="34" t="n">
        <f aca="false">AU65+AV57</f>
        <v>140000</v>
      </c>
      <c r="AW65" s="34" t="n">
        <f aca="false">AV65+AW57</f>
        <v>140000</v>
      </c>
      <c r="AX65" s="34" t="n">
        <f aca="false">AW65+AX57</f>
        <v>140000</v>
      </c>
      <c r="AY65" s="34" t="n">
        <f aca="false">AX65+AY57</f>
        <v>140000</v>
      </c>
      <c r="AZ65" s="34" t="n">
        <f aca="false">AY65+AZ57</f>
        <v>140000</v>
      </c>
      <c r="BA65" s="34" t="n">
        <f aca="false">AZ65+BA57</f>
        <v>140000</v>
      </c>
      <c r="BB65" s="34" t="n">
        <f aca="false">BA65+BB57</f>
        <v>140000</v>
      </c>
      <c r="BC65" s="34" t="n">
        <f aca="false">BB65+BC57</f>
        <v>140000</v>
      </c>
      <c r="BD65" s="34" t="n">
        <f aca="false">BC65+BD57</f>
        <v>140000</v>
      </c>
      <c r="BE65" s="34" t="n">
        <f aca="false">BD65+BE57</f>
        <v>140000</v>
      </c>
      <c r="BF65" s="34" t="n">
        <f aca="false">BE65+BF57</f>
        <v>140000</v>
      </c>
      <c r="BG65" s="34" t="n">
        <f aca="false">BF65+BG57</f>
        <v>140000</v>
      </c>
      <c r="BH65" s="34" t="n">
        <f aca="false">BG65+BH57</f>
        <v>140000</v>
      </c>
      <c r="BI65" s="34" t="n">
        <f aca="false">BH65+BI57</f>
        <v>140000</v>
      </c>
      <c r="BJ65" s="34" t="n">
        <f aca="false">BI65+BJ57</f>
        <v>140000</v>
      </c>
    </row>
    <row r="66" customFormat="false" ht="15" hidden="false" customHeight="false" outlineLevel="0" collapsed="false">
      <c r="A66" s="11" t="s">
        <v>185</v>
      </c>
      <c r="C66" s="34" t="n">
        <f aca="false">C31</f>
        <v>-9407.42857142857</v>
      </c>
      <c r="D66" s="34" t="n">
        <f aca="false">C66+D31</f>
        <v>-17146.4126984127</v>
      </c>
      <c r="E66" s="34" t="n">
        <f aca="false">D66+E31</f>
        <v>-23212.5079365079</v>
      </c>
      <c r="F66" s="34" t="n">
        <f aca="false">E66+F31</f>
        <v>-27605.7142857143</v>
      </c>
      <c r="G66" s="34" t="n">
        <f aca="false">F66+G31</f>
        <v>-30326.0317460318</v>
      </c>
      <c r="H66" s="34" t="n">
        <f aca="false">G66+H31</f>
        <v>-31373.4603174603</v>
      </c>
      <c r="I66" s="34" t="n">
        <f aca="false">H66+I31</f>
        <v>-30748</v>
      </c>
      <c r="J66" s="34" t="n">
        <f aca="false">I66+J31</f>
        <v>-30113.6507936508</v>
      </c>
      <c r="K66" s="34" t="n">
        <f aca="false">J66+K31</f>
        <v>-29470.4126984127</v>
      </c>
      <c r="L66" s="34" t="n">
        <f aca="false">K66+L31</f>
        <v>-28818.2857142857</v>
      </c>
      <c r="M66" s="34" t="n">
        <f aca="false">L66+M31</f>
        <v>-28157.2698412699</v>
      </c>
      <c r="N66" s="34" t="n">
        <f aca="false">M66+N31</f>
        <v>-27487.3650793651</v>
      </c>
      <c r="O66" s="34" t="n">
        <f aca="false">N66+O31</f>
        <v>-25289.1090285715</v>
      </c>
      <c r="P66" s="34" t="n">
        <f aca="false">O66+P31</f>
        <v>-23081.9640888889</v>
      </c>
      <c r="Q66" s="34" t="n">
        <f aca="false">P66+Q31</f>
        <v>-20865.9302603175</v>
      </c>
      <c r="R66" s="34" t="n">
        <f aca="false">Q66+R31</f>
        <v>-18641.0075428572</v>
      </c>
      <c r="S66" s="34" t="n">
        <f aca="false">R66+S31</f>
        <v>-16407.195936508</v>
      </c>
      <c r="T66" s="34" t="n">
        <f aca="false">S66+T31</f>
        <v>-14164.4954412699</v>
      </c>
      <c r="U66" s="34" t="n">
        <f aca="false">T66+U31</f>
        <v>-11912.9060571429</v>
      </c>
      <c r="V66" s="34" t="n">
        <f aca="false">U66+V31</f>
        <v>-9652.427784127</v>
      </c>
      <c r="W66" s="34" t="n">
        <f aca="false">V66+W31</f>
        <v>-7383.06062222224</v>
      </c>
      <c r="X66" s="34" t="n">
        <f aca="false">W66+X31</f>
        <v>-5104.80457142859</v>
      </c>
      <c r="Y66" s="34" t="n">
        <f aca="false">X66+Y31</f>
        <v>-2817.65963174605</v>
      </c>
      <c r="Z66" s="34" t="n">
        <f aca="false">Y66+Z31</f>
        <v>-521.625803174616</v>
      </c>
      <c r="AA66" s="34" t="n">
        <f aca="false">Z66+AA31</f>
        <v>2734.68488965851</v>
      </c>
      <c r="AB66" s="34" t="n">
        <f aca="false">AA66+AB31</f>
        <v>5888.47638604718</v>
      </c>
      <c r="AC66" s="34" t="n">
        <f aca="false">AB66+AC31</f>
        <v>9049.29010465808</v>
      </c>
      <c r="AD66" s="34" t="n">
        <f aca="false">AC66+AD31</f>
        <v>12217.1260454912</v>
      </c>
      <c r="AE66" s="34" t="n">
        <f aca="false">AD66+AE31</f>
        <v>15391.9842085465</v>
      </c>
      <c r="AF66" s="34" t="n">
        <f aca="false">AE66+AF31</f>
        <v>18573.8645938241</v>
      </c>
      <c r="AG66" s="34" t="n">
        <f aca="false">AF66+AG31</f>
        <v>21762.7672013239</v>
      </c>
      <c r="AH66" s="34" t="n">
        <f aca="false">AG66+AH31</f>
        <v>24958.6920310459</v>
      </c>
      <c r="AI66" s="34" t="n">
        <f aca="false">AH66+AI31</f>
        <v>28161.6390829901</v>
      </c>
      <c r="AJ66" s="34" t="n">
        <f aca="false">AI66+AJ31</f>
        <v>31371.6083571566</v>
      </c>
      <c r="AK66" s="34" t="n">
        <f aca="false">AJ66+AK31</f>
        <v>34588.5998535453</v>
      </c>
      <c r="AL66" s="34" t="n">
        <f aca="false">AK66+AL31</f>
        <v>37812.6135721562</v>
      </c>
      <c r="AM66" s="34" t="n">
        <f aca="false">AL66+AM31</f>
        <v>42507.0155509909</v>
      </c>
      <c r="AN66" s="34" t="n">
        <f aca="false">AM66+AN31</f>
        <v>47208.4397520479</v>
      </c>
      <c r="AO66" s="34" t="n">
        <f aca="false">AN66+AO31</f>
        <v>51916.8861753271</v>
      </c>
      <c r="AP66" s="34" t="n">
        <f aca="false">AO66+AP31</f>
        <v>56632.3548208285</v>
      </c>
      <c r="AQ66" s="34" t="n">
        <f aca="false">AP66+AQ31</f>
        <v>61354.8456885521</v>
      </c>
      <c r="AR66" s="34" t="n">
        <f aca="false">AQ66+AR31</f>
        <v>66084.358778498</v>
      </c>
      <c r="AS66" s="34" t="n">
        <f aca="false">AR66+AS31</f>
        <v>70820.8940906661</v>
      </c>
      <c r="AT66" s="34" t="n">
        <f aca="false">AS66+AT31</f>
        <v>75564.4516250564</v>
      </c>
      <c r="AU66" s="34" t="n">
        <f aca="false">AT66+AU31</f>
        <v>80315.0313816689</v>
      </c>
      <c r="AV66" s="34" t="n">
        <f aca="false">AU66+AV31</f>
        <v>85072.6333605037</v>
      </c>
      <c r="AW66" s="34" t="n">
        <f aca="false">AV66+AW31</f>
        <v>89837.2575615606</v>
      </c>
      <c r="AX66" s="34" t="n">
        <f aca="false">AW66+AX31</f>
        <v>94608.9039848398</v>
      </c>
      <c r="AY66" s="34" t="n">
        <f aca="false">AX66+AY31</f>
        <v>101001.518664105</v>
      </c>
      <c r="AZ66" s="34" t="n">
        <f aca="false">AY66+AZ31</f>
        <v>107401.155565592</v>
      </c>
      <c r="BA66" s="34" t="n">
        <f aca="false">AZ66+BA31</f>
        <v>113807.814689301</v>
      </c>
      <c r="BB66" s="34" t="n">
        <f aca="false">BA66+BB31</f>
        <v>120221.496035233</v>
      </c>
      <c r="BC66" s="34" t="n">
        <f aca="false">BB66+BC31</f>
        <v>126642.199603386</v>
      </c>
      <c r="BD66" s="34" t="n">
        <f aca="false">BC66+BD31</f>
        <v>133069.925393762</v>
      </c>
      <c r="BE66" s="34" t="n">
        <f aca="false">BD66+BE31</f>
        <v>139504.673406361</v>
      </c>
      <c r="BF66" s="34" t="n">
        <f aca="false">BE66+BF31</f>
        <v>145946.443641181</v>
      </c>
      <c r="BG66" s="34" t="n">
        <f aca="false">BF66+BG31</f>
        <v>152395.236098224</v>
      </c>
      <c r="BH66" s="34" t="n">
        <f aca="false">BG66+BH31</f>
        <v>158851.050777489</v>
      </c>
      <c r="BI66" s="34" t="n">
        <f aca="false">BH66+BI31</f>
        <v>165313.887678976</v>
      </c>
      <c r="BJ66" s="34" t="n">
        <f aca="false">BI66+BJ31</f>
        <v>171783.746802685</v>
      </c>
    </row>
    <row r="67" customFormat="false" ht="15" hidden="false" customHeight="false" outlineLevel="0" collapsed="false">
      <c r="A67" s="4" t="s">
        <v>186</v>
      </c>
      <c r="C67" s="15" t="n">
        <f aca="false">C61+C47+C48+C38</f>
        <v>212994.971428571</v>
      </c>
      <c r="D67" s="15" t="n">
        <f aca="false">D61+D47+D48+D38</f>
        <v>204323.053968254</v>
      </c>
      <c r="E67" s="15" t="n">
        <f aca="false">E61+E47+E48+E38</f>
        <v>197324.025396825</v>
      </c>
      <c r="F67" s="15" t="n">
        <f aca="false">F61+F47+F48+F38</f>
        <v>191997.885714286</v>
      </c>
      <c r="G67" s="15" t="n">
        <f aca="false">G61+G47+G48+G38</f>
        <v>188344.634920635</v>
      </c>
      <c r="H67" s="15" t="n">
        <f aca="false">H61+H47+H48+H38</f>
        <v>186364.273015873</v>
      </c>
      <c r="I67" s="15" t="n">
        <f aca="false">I61+I47+I48+I38</f>
        <v>186056.8</v>
      </c>
      <c r="J67" s="15" t="n">
        <f aca="false">J61+J47+J48+J38</f>
        <v>185357.815873016</v>
      </c>
      <c r="K67" s="15" t="n">
        <f aca="false">K61+K47+K48+K38</f>
        <v>184667.720634921</v>
      </c>
      <c r="L67" s="15" t="n">
        <f aca="false">L61+L47+L48+L38</f>
        <v>183986.514285714</v>
      </c>
      <c r="M67" s="15" t="n">
        <f aca="false">M61+M47+M48+M38</f>
        <v>183314.196825397</v>
      </c>
      <c r="N67" s="15" t="n">
        <f aca="false">N61+N47+N48+N38</f>
        <v>182650.768253968</v>
      </c>
      <c r="O67" s="15" t="n">
        <f aca="false">O61+O47+O48+O38</f>
        <v>183956.771611429</v>
      </c>
      <c r="P67" s="15" t="n">
        <f aca="false">P61+P47+P48+P38</f>
        <v>184830.583217778</v>
      </c>
      <c r="Q67" s="15" t="n">
        <f aca="false">Q61+Q47+Q48+Q38</f>
        <v>185713.283713016</v>
      </c>
      <c r="R67" s="15" t="n">
        <f aca="false">R61+R47+R48+R38</f>
        <v>186604.873097143</v>
      </c>
      <c r="S67" s="15" t="n">
        <f aca="false">S61+S47+S48+S38</f>
        <v>187505.351370159</v>
      </c>
      <c r="T67" s="15" t="n">
        <f aca="false">T61+T47+T48+T38</f>
        <v>188414.718532063</v>
      </c>
      <c r="U67" s="15" t="n">
        <f aca="false">U61+U47+U48+U38</f>
        <v>189332.974582857</v>
      </c>
      <c r="V67" s="15" t="n">
        <f aca="false">V61+V47+V48+V38</f>
        <v>190260.11952254</v>
      </c>
      <c r="W67" s="15" t="n">
        <f aca="false">W61+W47+W48+W38</f>
        <v>191196.153351111</v>
      </c>
      <c r="X67" s="15" t="n">
        <f aca="false">X61+X47+X48+X38</f>
        <v>192141.076068571</v>
      </c>
      <c r="Y67" s="15" t="n">
        <f aca="false">Y61+Y47+Y48+Y38</f>
        <v>193094.887674921</v>
      </c>
      <c r="Z67" s="15" t="n">
        <f aca="false">Z61+Z47+Z48+Z38</f>
        <v>194057.588170159</v>
      </c>
      <c r="AA67" s="15" t="n">
        <f aca="false">AA61+AA47+AA48+AA38</f>
        <v>196462.13737241</v>
      </c>
      <c r="AB67" s="15" t="n">
        <f aca="false">AB61+AB47+AB48+AB38</f>
        <v>198282.595535466</v>
      </c>
      <c r="AC67" s="15" t="n">
        <f aca="false">AC61+AC47+AC48+AC38</f>
        <v>200110.075920743</v>
      </c>
      <c r="AD67" s="15" t="n">
        <f aca="false">AD61+AD47+AD48+AD38</f>
        <v>201944.578528243</v>
      </c>
      <c r="AE67" s="15" t="n">
        <f aca="false">AE61+AE47+AE48+AE38</f>
        <v>203786.103357965</v>
      </c>
      <c r="AF67" s="15" t="n">
        <f aca="false">AF61+AF47+AF48+AF38</f>
        <v>205634.650409909</v>
      </c>
      <c r="AG67" s="15" t="n">
        <f aca="false">AG61+AG47+AG48+AG38</f>
        <v>207490.219684076</v>
      </c>
      <c r="AH67" s="15" t="n">
        <f aca="false">AH61+AH47+AH48+AH38</f>
        <v>209352.811180465</v>
      </c>
      <c r="AI67" s="15" t="n">
        <f aca="false">AI61+AI47+AI48+AI38</f>
        <v>211222.424899075</v>
      </c>
      <c r="AJ67" s="15" t="n">
        <f aca="false">AJ61+AJ47+AJ48+AJ38</f>
        <v>213099.060839909</v>
      </c>
      <c r="AK67" s="15" t="n">
        <f aca="false">AK61+AK47+AK48+AK38</f>
        <v>214982.719002964</v>
      </c>
      <c r="AL67" s="15" t="n">
        <f aca="false">AL61+AL47+AL48+AL38</f>
        <v>216873.399388241</v>
      </c>
      <c r="AM67" s="15" t="n">
        <f aca="false">AM61+AM47+AM48+AM38</f>
        <v>220760.24817166</v>
      </c>
      <c r="AN67" s="15" t="n">
        <f aca="false">AN61+AN47+AN48+AN38</f>
        <v>224128.339039383</v>
      </c>
      <c r="AO67" s="15" t="n">
        <f aca="false">AO61+AO47+AO48+AO38</f>
        <v>227503.452129329</v>
      </c>
      <c r="AP67" s="15" t="n">
        <f aca="false">AP61+AP47+AP48+AP38</f>
        <v>230885.587441497</v>
      </c>
      <c r="AQ67" s="15" t="n">
        <f aca="false">AQ61+AQ47+AQ48+AQ38</f>
        <v>234274.744975887</v>
      </c>
      <c r="AR67" s="15" t="n">
        <f aca="false">AR61+AR47+AR48+AR38</f>
        <v>237670.9247325</v>
      </c>
      <c r="AS67" s="15" t="n">
        <f aca="false">AS61+AS47+AS48+AS38</f>
        <v>241074.126711335</v>
      </c>
      <c r="AT67" s="15" t="n">
        <f aca="false">AT61+AT47+AT48+AT38</f>
        <v>244484.350912392</v>
      </c>
      <c r="AU67" s="15" t="n">
        <f aca="false">AU61+AU47+AU48+AU38</f>
        <v>247901.597335671</v>
      </c>
      <c r="AV67" s="15" t="n">
        <f aca="false">AV61+AV47+AV48+AV38</f>
        <v>251325.865981172</v>
      </c>
      <c r="AW67" s="15" t="n">
        <f aca="false">AW61+AW47+AW48+AW38</f>
        <v>254757.156848896</v>
      </c>
      <c r="AX67" s="15" t="n">
        <f aca="false">AX61+AX47+AX48+AX38</f>
        <v>258195.469938842</v>
      </c>
      <c r="AY67" s="15" t="n">
        <f aca="false">AY61+AY47+AY48+AY38</f>
        <v>263828.798039351</v>
      </c>
      <c r="AZ67" s="15" t="n">
        <f aca="false">AZ61+AZ47+AZ48+AZ38</f>
        <v>268895.101607504</v>
      </c>
      <c r="BA67" s="15" t="n">
        <f aca="false">BA61+BA47+BA48+BA38</f>
        <v>273968.42739788</v>
      </c>
      <c r="BB67" s="15" t="n">
        <f aca="false">BB61+BB47+BB48+BB38</f>
        <v>279048.775410479</v>
      </c>
      <c r="BC67" s="15" t="n">
        <f aca="false">BC61+BC47+BC48+BC38</f>
        <v>284136.145645299</v>
      </c>
      <c r="BD67" s="15" t="n">
        <f aca="false">BD61+BD47+BD48+BD38</f>
        <v>289230.538102342</v>
      </c>
      <c r="BE67" s="15" t="n">
        <f aca="false">BE61+BE47+BE48+BE38</f>
        <v>294331.952781606</v>
      </c>
      <c r="BF67" s="15" t="n">
        <f aca="false">BF61+BF47+BF48+BF38</f>
        <v>299440.389683094</v>
      </c>
      <c r="BG67" s="15" t="n">
        <f aca="false">BG61+BG47+BG48+BG38</f>
        <v>304555.848806803</v>
      </c>
      <c r="BH67" s="15" t="n">
        <f aca="false">BH61+BH47+BH48+BH38</f>
        <v>309678.330152734</v>
      </c>
      <c r="BI67" s="15" t="n">
        <f aca="false">BI61+BI47+BI48+BI38</f>
        <v>314807.833720888</v>
      </c>
      <c r="BJ67" s="15" t="n">
        <f aca="false">BJ61+BJ47+BJ48+BJ38</f>
        <v>319944.359511264</v>
      </c>
    </row>
    <row r="68" customFormat="false" ht="15" hidden="false" customHeight="false" outlineLevel="0" collapsed="false">
      <c r="A68" s="11" t="s">
        <v>187</v>
      </c>
      <c r="C68" s="34" t="n">
        <f aca="false">C49+C44</f>
        <v>82402.4</v>
      </c>
      <c r="D68" s="34" t="n">
        <f aca="false">D49+D44</f>
        <v>81469.4666666667</v>
      </c>
      <c r="E68" s="34" t="n">
        <f aca="false">E49+E44</f>
        <v>80536.5333333333</v>
      </c>
      <c r="F68" s="34" t="n">
        <f aca="false">F49+F44</f>
        <v>79603.6</v>
      </c>
      <c r="G68" s="34" t="n">
        <f aca="false">G49+G44</f>
        <v>78670.6666666667</v>
      </c>
      <c r="H68" s="34" t="n">
        <f aca="false">H49+H44</f>
        <v>77737.7333333334</v>
      </c>
      <c r="I68" s="34" t="n">
        <f aca="false">I49+I44</f>
        <v>76804.8</v>
      </c>
      <c r="J68" s="34" t="n">
        <f aca="false">J49+J44</f>
        <v>75471.4666666667</v>
      </c>
      <c r="K68" s="34" t="n">
        <f aca="false">K49+K44</f>
        <v>74138.1333333334</v>
      </c>
      <c r="L68" s="34" t="n">
        <f aca="false">L49+L44</f>
        <v>72804.8000000001</v>
      </c>
      <c r="M68" s="34" t="n">
        <f aca="false">M49+M44</f>
        <v>71471.4666666667</v>
      </c>
      <c r="N68" s="34" t="n">
        <f aca="false">N49+N44</f>
        <v>70138.1333333334</v>
      </c>
      <c r="O68" s="34" t="n">
        <f aca="false">O49+O44</f>
        <v>69245.8806400001</v>
      </c>
      <c r="P68" s="34" t="n">
        <f aca="false">P49+P44</f>
        <v>67912.5473066667</v>
      </c>
      <c r="Q68" s="34" t="n">
        <f aca="false">Q49+Q44</f>
        <v>66579.2139733334</v>
      </c>
      <c r="R68" s="34" t="n">
        <f aca="false">R49+R44</f>
        <v>65245.88064</v>
      </c>
      <c r="S68" s="34" t="n">
        <f aca="false">S49+S44</f>
        <v>63912.5473066667</v>
      </c>
      <c r="T68" s="34" t="n">
        <f aca="false">T49+T44</f>
        <v>62579.2139733334</v>
      </c>
      <c r="U68" s="34" t="n">
        <f aca="false">U49+U44</f>
        <v>61245.88064</v>
      </c>
      <c r="V68" s="34" t="n">
        <f aca="false">V49+V44</f>
        <v>59912.5473066667</v>
      </c>
      <c r="W68" s="34" t="n">
        <f aca="false">W49+W44</f>
        <v>58579.2139733334</v>
      </c>
      <c r="X68" s="34" t="n">
        <f aca="false">X49+X44</f>
        <v>57245.88064</v>
      </c>
      <c r="Y68" s="34" t="n">
        <f aca="false">Y49+Y44</f>
        <v>55912.5473066667</v>
      </c>
      <c r="Z68" s="34" t="n">
        <f aca="false">Z49+Z44</f>
        <v>54579.2139733334</v>
      </c>
      <c r="AA68" s="34" t="n">
        <f aca="false">AA49+AA44</f>
        <v>53727.452482752</v>
      </c>
      <c r="AB68" s="34" t="n">
        <f aca="false">AB49+AB44</f>
        <v>52394.1191494187</v>
      </c>
      <c r="AC68" s="34" t="n">
        <f aca="false">AC49+AC44</f>
        <v>51060.7858160853</v>
      </c>
      <c r="AD68" s="34" t="n">
        <f aca="false">AD49+AD44</f>
        <v>49727.452482752</v>
      </c>
      <c r="AE68" s="34" t="n">
        <f aca="false">AE49+AE44</f>
        <v>48394.1191494187</v>
      </c>
      <c r="AF68" s="34" t="n">
        <f aca="false">AF49+AF44</f>
        <v>47060.7858160853</v>
      </c>
      <c r="AG68" s="34" t="n">
        <f aca="false">AG49+AG44</f>
        <v>45727.452482752</v>
      </c>
      <c r="AH68" s="34" t="n">
        <f aca="false">AH49+AH44</f>
        <v>44394.1191494187</v>
      </c>
      <c r="AI68" s="34" t="n">
        <f aca="false">AI49+AI44</f>
        <v>43060.7858160853</v>
      </c>
      <c r="AJ68" s="34" t="n">
        <f aca="false">AJ49+AJ44</f>
        <v>41727.452482752</v>
      </c>
      <c r="AK68" s="34" t="n">
        <f aca="false">AK49+AK44</f>
        <v>40394.1191494187</v>
      </c>
      <c r="AL68" s="34" t="n">
        <f aca="false">AL49+AL44</f>
        <v>39060.7858160853</v>
      </c>
      <c r="AM68" s="34" t="n">
        <f aca="false">AM49+AM44</f>
        <v>38253.2326206686</v>
      </c>
      <c r="AN68" s="34" t="n">
        <f aca="false">AN49+AN44</f>
        <v>36919.8992873353</v>
      </c>
      <c r="AO68" s="34" t="n">
        <f aca="false">AO49+AO44</f>
        <v>35586.565954002</v>
      </c>
      <c r="AP68" s="34" t="n">
        <f aca="false">AP49+AP44</f>
        <v>34253.2326206686</v>
      </c>
      <c r="AQ68" s="34" t="n">
        <f aca="false">AQ49+AQ44</f>
        <v>32919.8992873353</v>
      </c>
      <c r="AR68" s="34" t="n">
        <f aca="false">AR49+AR44</f>
        <v>31586.565954002</v>
      </c>
      <c r="AS68" s="34" t="n">
        <f aca="false">AS49+AS44</f>
        <v>30253.2326206686</v>
      </c>
      <c r="AT68" s="34" t="n">
        <f aca="false">AT49+AT44</f>
        <v>28919.8992873353</v>
      </c>
      <c r="AU68" s="34" t="n">
        <f aca="false">AU49+AU44</f>
        <v>27586.565954002</v>
      </c>
      <c r="AV68" s="34" t="n">
        <f aca="false">AV49+AV44</f>
        <v>26253.2326206686</v>
      </c>
      <c r="AW68" s="34" t="n">
        <f aca="false">AW49+AW44</f>
        <v>24919.8992873353</v>
      </c>
      <c r="AX68" s="34" t="n">
        <f aca="false">AX49+AX44</f>
        <v>23586.565954002</v>
      </c>
      <c r="AY68" s="34" t="n">
        <f aca="false">AY49+AY44</f>
        <v>22827.279375246</v>
      </c>
      <c r="AZ68" s="34" t="n">
        <f aca="false">AZ49+AZ44</f>
        <v>21493.9460419127</v>
      </c>
      <c r="BA68" s="34" t="n">
        <f aca="false">BA49+BA44</f>
        <v>20160.6127085794</v>
      </c>
      <c r="BB68" s="34" t="n">
        <f aca="false">BB49+BB44</f>
        <v>18827.279375246</v>
      </c>
      <c r="BC68" s="34" t="n">
        <f aca="false">BC49+BC44</f>
        <v>17493.9460419127</v>
      </c>
      <c r="BD68" s="34" t="n">
        <f aca="false">BD49+BD44</f>
        <v>16160.6127085793</v>
      </c>
      <c r="BE68" s="34" t="n">
        <f aca="false">BE49+BE44</f>
        <v>14827.279375246</v>
      </c>
      <c r="BF68" s="34" t="n">
        <f aca="false">BF49+BF44</f>
        <v>13493.9460419127</v>
      </c>
      <c r="BG68" s="34" t="n">
        <f aca="false">BG49+BG44</f>
        <v>12160.6127085793</v>
      </c>
      <c r="BH68" s="34" t="n">
        <f aca="false">BH49+BH44</f>
        <v>10827.279375246</v>
      </c>
      <c r="BI68" s="34" t="n">
        <f aca="false">BI49+BI44</f>
        <v>9493.94604191268</v>
      </c>
      <c r="BJ68" s="34" t="n">
        <f aca="false">BJ49+BJ44</f>
        <v>8160.61270857935</v>
      </c>
    </row>
    <row r="69" customFormat="false" ht="15" hidden="false" customHeight="false" outlineLevel="0" collapsed="false">
      <c r="A69" s="11" t="s">
        <v>188</v>
      </c>
      <c r="C69" s="34" t="n">
        <f aca="false">C65+C66</f>
        <v>130592.571428571</v>
      </c>
      <c r="D69" s="34" t="n">
        <f aca="false">D65+D66</f>
        <v>122853.587301587</v>
      </c>
      <c r="E69" s="34" t="n">
        <f aca="false">E65+E66</f>
        <v>116787.492063492</v>
      </c>
      <c r="F69" s="34" t="n">
        <f aca="false">F65+F66</f>
        <v>112394.285714286</v>
      </c>
      <c r="G69" s="34" t="n">
        <f aca="false">G65+G66</f>
        <v>109673.968253968</v>
      </c>
      <c r="H69" s="34" t="n">
        <f aca="false">H65+H66</f>
        <v>108626.53968254</v>
      </c>
      <c r="I69" s="34" t="n">
        <f aca="false">I65+I66</f>
        <v>109252</v>
      </c>
      <c r="J69" s="34" t="n">
        <f aca="false">J65+J66</f>
        <v>109886.349206349</v>
      </c>
      <c r="K69" s="34" t="n">
        <f aca="false">K65+K66</f>
        <v>110529.587301587</v>
      </c>
      <c r="L69" s="34" t="n">
        <f aca="false">L65+L66</f>
        <v>111181.714285714</v>
      </c>
      <c r="M69" s="34" t="n">
        <f aca="false">M65+M66</f>
        <v>111842.73015873</v>
      </c>
      <c r="N69" s="34" t="n">
        <f aca="false">N65+N66</f>
        <v>112512.634920635</v>
      </c>
      <c r="O69" s="34" t="n">
        <f aca="false">O65+O66</f>
        <v>114710.890971429</v>
      </c>
      <c r="P69" s="34" t="n">
        <f aca="false">P65+P66</f>
        <v>116918.035911111</v>
      </c>
      <c r="Q69" s="34" t="n">
        <f aca="false">Q65+Q66</f>
        <v>119134.069739683</v>
      </c>
      <c r="R69" s="34" t="n">
        <f aca="false">R65+R66</f>
        <v>121358.992457143</v>
      </c>
      <c r="S69" s="34" t="n">
        <f aca="false">S65+S66</f>
        <v>123592.804063492</v>
      </c>
      <c r="T69" s="34" t="n">
        <f aca="false">T65+T66</f>
        <v>125835.50455873</v>
      </c>
      <c r="U69" s="34" t="n">
        <f aca="false">U65+U66</f>
        <v>128087.093942857</v>
      </c>
      <c r="V69" s="34" t="n">
        <f aca="false">V65+V66</f>
        <v>130347.572215873</v>
      </c>
      <c r="W69" s="34" t="n">
        <f aca="false">W65+W66</f>
        <v>132616.939377778</v>
      </c>
      <c r="X69" s="34" t="n">
        <f aca="false">X65+X66</f>
        <v>134895.195428571</v>
      </c>
      <c r="Y69" s="34" t="n">
        <f aca="false">Y65+Y66</f>
        <v>137182.340368254</v>
      </c>
      <c r="Z69" s="34" t="n">
        <f aca="false">Z65+Z66</f>
        <v>139478.374196825</v>
      </c>
      <c r="AA69" s="34" t="n">
        <f aca="false">AA65+AA66</f>
        <v>142734.684889659</v>
      </c>
      <c r="AB69" s="34" t="n">
        <f aca="false">AB65+AB66</f>
        <v>145888.476386047</v>
      </c>
      <c r="AC69" s="34" t="n">
        <f aca="false">AC65+AC66</f>
        <v>149049.290104658</v>
      </c>
      <c r="AD69" s="34" t="n">
        <f aca="false">AD65+AD66</f>
        <v>152217.126045491</v>
      </c>
      <c r="AE69" s="34" t="n">
        <f aca="false">AE65+AE66</f>
        <v>155391.984208547</v>
      </c>
      <c r="AF69" s="34" t="n">
        <f aca="false">AF65+AF66</f>
        <v>158573.864593824</v>
      </c>
      <c r="AG69" s="34" t="n">
        <f aca="false">AG65+AG66</f>
        <v>161762.767201324</v>
      </c>
      <c r="AH69" s="34" t="n">
        <f aca="false">AH65+AH66</f>
        <v>164958.692031046</v>
      </c>
      <c r="AI69" s="34" t="n">
        <f aca="false">AI65+AI66</f>
        <v>168161.63908299</v>
      </c>
      <c r="AJ69" s="34" t="n">
        <f aca="false">AJ65+AJ66</f>
        <v>171371.608357157</v>
      </c>
      <c r="AK69" s="34" t="n">
        <f aca="false">AK65+AK66</f>
        <v>174588.599853545</v>
      </c>
      <c r="AL69" s="34" t="n">
        <f aca="false">AL65+AL66</f>
        <v>177812.613572156</v>
      </c>
      <c r="AM69" s="34" t="n">
        <f aca="false">AM65+AM66</f>
        <v>182507.015550991</v>
      </c>
      <c r="AN69" s="34" t="n">
        <f aca="false">AN65+AN66</f>
        <v>187208.439752048</v>
      </c>
      <c r="AO69" s="34" t="n">
        <f aca="false">AO65+AO66</f>
        <v>191916.886175327</v>
      </c>
      <c r="AP69" s="34" t="n">
        <f aca="false">AP65+AP66</f>
        <v>196632.354820829</v>
      </c>
      <c r="AQ69" s="34" t="n">
        <f aca="false">AQ65+AQ66</f>
        <v>201354.845688552</v>
      </c>
      <c r="AR69" s="34" t="n">
        <f aca="false">AR65+AR66</f>
        <v>206084.358778498</v>
      </c>
      <c r="AS69" s="34" t="n">
        <f aca="false">AS65+AS66</f>
        <v>210820.894090666</v>
      </c>
      <c r="AT69" s="34" t="n">
        <f aca="false">AT65+AT66</f>
        <v>215564.451625056</v>
      </c>
      <c r="AU69" s="34" t="n">
        <f aca="false">AU65+AU66</f>
        <v>220315.031381669</v>
      </c>
      <c r="AV69" s="34" t="n">
        <f aca="false">AV65+AV66</f>
        <v>225072.633360504</v>
      </c>
      <c r="AW69" s="34" t="n">
        <f aca="false">AW65+AW66</f>
        <v>229837.257561561</v>
      </c>
      <c r="AX69" s="34" t="n">
        <f aca="false">AX65+AX66</f>
        <v>234608.90398484</v>
      </c>
      <c r="AY69" s="34" t="n">
        <f aca="false">AY65+AY66</f>
        <v>241001.518664105</v>
      </c>
      <c r="AZ69" s="34" t="n">
        <f aca="false">AZ65+AZ66</f>
        <v>247401.155565592</v>
      </c>
      <c r="BA69" s="34" t="n">
        <f aca="false">BA65+BA66</f>
        <v>253807.814689301</v>
      </c>
      <c r="BB69" s="34" t="n">
        <f aca="false">BB65+BB66</f>
        <v>260221.496035233</v>
      </c>
      <c r="BC69" s="34" t="n">
        <f aca="false">BC65+BC66</f>
        <v>266642.199603386</v>
      </c>
      <c r="BD69" s="34" t="n">
        <f aca="false">BD65+BD66</f>
        <v>273069.925393762</v>
      </c>
      <c r="BE69" s="34" t="n">
        <f aca="false">BE65+BE66</f>
        <v>279504.673406361</v>
      </c>
      <c r="BF69" s="34" t="n">
        <f aca="false">BF65+BF66</f>
        <v>285946.443641181</v>
      </c>
      <c r="BG69" s="34" t="n">
        <f aca="false">BG65+BG66</f>
        <v>292395.236098224</v>
      </c>
      <c r="BH69" s="34" t="n">
        <f aca="false">BH65+BH66</f>
        <v>298851.050777489</v>
      </c>
      <c r="BI69" s="34" t="n">
        <f aca="false">BI65+BI66</f>
        <v>305313.887678976</v>
      </c>
      <c r="BJ69" s="34" t="n">
        <f aca="false">BJ65+BJ66</f>
        <v>311783.746802685</v>
      </c>
    </row>
    <row r="70" customFormat="false" ht="15" hidden="false" customHeight="false" outlineLevel="0" collapsed="false">
      <c r="A70" s="4" t="s">
        <v>189</v>
      </c>
      <c r="C70" s="15" t="n">
        <f aca="false">C68+C69</f>
        <v>212994.971428571</v>
      </c>
      <c r="D70" s="15" t="n">
        <f aca="false">D68+D69</f>
        <v>204323.053968254</v>
      </c>
      <c r="E70" s="15" t="n">
        <f aca="false">E68+E69</f>
        <v>197324.025396825</v>
      </c>
      <c r="F70" s="15" t="n">
        <f aca="false">F68+F69</f>
        <v>191997.885714286</v>
      </c>
      <c r="G70" s="15" t="n">
        <f aca="false">G68+G69</f>
        <v>188344.634920635</v>
      </c>
      <c r="H70" s="15" t="n">
        <f aca="false">H68+H69</f>
        <v>186364.273015873</v>
      </c>
      <c r="I70" s="15" t="n">
        <f aca="false">I68+I69</f>
        <v>186056.8</v>
      </c>
      <c r="J70" s="15" t="n">
        <f aca="false">J68+J69</f>
        <v>185357.815873016</v>
      </c>
      <c r="K70" s="15" t="n">
        <f aca="false">K68+K69</f>
        <v>184667.720634921</v>
      </c>
      <c r="L70" s="15" t="n">
        <f aca="false">L68+L69</f>
        <v>183986.514285714</v>
      </c>
      <c r="M70" s="15" t="n">
        <f aca="false">M68+M69</f>
        <v>183314.196825397</v>
      </c>
      <c r="N70" s="15" t="n">
        <f aca="false">N68+N69</f>
        <v>182650.768253968</v>
      </c>
      <c r="O70" s="15" t="n">
        <f aca="false">O68+O69</f>
        <v>183956.771611429</v>
      </c>
      <c r="P70" s="15" t="n">
        <f aca="false">P68+P69</f>
        <v>184830.583217778</v>
      </c>
      <c r="Q70" s="15" t="n">
        <f aca="false">Q68+Q69</f>
        <v>185713.283713016</v>
      </c>
      <c r="R70" s="15" t="n">
        <f aca="false">R68+R69</f>
        <v>186604.873097143</v>
      </c>
      <c r="S70" s="15" t="n">
        <f aca="false">S68+S69</f>
        <v>187505.351370159</v>
      </c>
      <c r="T70" s="15" t="n">
        <f aca="false">T68+T69</f>
        <v>188414.718532064</v>
      </c>
      <c r="U70" s="15" t="n">
        <f aca="false">U68+U69</f>
        <v>189332.974582857</v>
      </c>
      <c r="V70" s="15" t="n">
        <f aca="false">V68+V69</f>
        <v>190260.11952254</v>
      </c>
      <c r="W70" s="15" t="n">
        <f aca="false">W68+W69</f>
        <v>191196.153351111</v>
      </c>
      <c r="X70" s="15" t="n">
        <f aca="false">X68+X69</f>
        <v>192141.076068571</v>
      </c>
      <c r="Y70" s="15" t="n">
        <f aca="false">Y68+Y69</f>
        <v>193094.887674921</v>
      </c>
      <c r="Z70" s="15" t="n">
        <f aca="false">Z68+Z69</f>
        <v>194057.588170159</v>
      </c>
      <c r="AA70" s="15" t="n">
        <f aca="false">AA68+AA69</f>
        <v>196462.137372411</v>
      </c>
      <c r="AB70" s="15" t="n">
        <f aca="false">AB68+AB69</f>
        <v>198282.595535466</v>
      </c>
      <c r="AC70" s="15" t="n">
        <f aca="false">AC68+AC69</f>
        <v>200110.075920743</v>
      </c>
      <c r="AD70" s="15" t="n">
        <f aca="false">AD68+AD69</f>
        <v>201944.578528243</v>
      </c>
      <c r="AE70" s="15" t="n">
        <f aca="false">AE68+AE69</f>
        <v>203786.103357965</v>
      </c>
      <c r="AF70" s="15" t="n">
        <f aca="false">AF68+AF69</f>
        <v>205634.650409909</v>
      </c>
      <c r="AG70" s="15" t="n">
        <f aca="false">AG68+AG69</f>
        <v>207490.219684076</v>
      </c>
      <c r="AH70" s="15" t="n">
        <f aca="false">AH68+AH69</f>
        <v>209352.811180465</v>
      </c>
      <c r="AI70" s="15" t="n">
        <f aca="false">AI68+AI69</f>
        <v>211222.424899075</v>
      </c>
      <c r="AJ70" s="15" t="n">
        <f aca="false">AJ68+AJ69</f>
        <v>213099.060839909</v>
      </c>
      <c r="AK70" s="15" t="n">
        <f aca="false">AK68+AK69</f>
        <v>214982.719002964</v>
      </c>
      <c r="AL70" s="15" t="n">
        <f aca="false">AL68+AL69</f>
        <v>216873.399388242</v>
      </c>
      <c r="AM70" s="15" t="n">
        <f aca="false">AM68+AM69</f>
        <v>220760.24817166</v>
      </c>
      <c r="AN70" s="15" t="n">
        <f aca="false">AN68+AN69</f>
        <v>224128.339039383</v>
      </c>
      <c r="AO70" s="15" t="n">
        <f aca="false">AO68+AO69</f>
        <v>227503.452129329</v>
      </c>
      <c r="AP70" s="15" t="n">
        <f aca="false">AP68+AP69</f>
        <v>230885.587441497</v>
      </c>
      <c r="AQ70" s="15" t="n">
        <f aca="false">AQ68+AQ69</f>
        <v>234274.744975887</v>
      </c>
      <c r="AR70" s="15" t="n">
        <f aca="false">AR68+AR69</f>
        <v>237670.9247325</v>
      </c>
      <c r="AS70" s="15" t="n">
        <f aca="false">AS68+AS69</f>
        <v>241074.126711335</v>
      </c>
      <c r="AT70" s="15" t="n">
        <f aca="false">AT68+AT69</f>
        <v>244484.350912392</v>
      </c>
      <c r="AU70" s="15" t="n">
        <f aca="false">AU68+AU69</f>
        <v>247901.597335671</v>
      </c>
      <c r="AV70" s="15" t="n">
        <f aca="false">AV68+AV69</f>
        <v>251325.865981172</v>
      </c>
      <c r="AW70" s="15" t="n">
        <f aca="false">AW68+AW69</f>
        <v>254757.156848896</v>
      </c>
      <c r="AX70" s="15" t="n">
        <f aca="false">AX68+AX69</f>
        <v>258195.469938842</v>
      </c>
      <c r="AY70" s="15" t="n">
        <f aca="false">AY68+AY69</f>
        <v>263828.798039351</v>
      </c>
      <c r="AZ70" s="15" t="n">
        <f aca="false">AZ68+AZ69</f>
        <v>268895.101607504</v>
      </c>
      <c r="BA70" s="15" t="n">
        <f aca="false">BA68+BA69</f>
        <v>273968.42739788</v>
      </c>
      <c r="BB70" s="15" t="n">
        <f aca="false">BB68+BB69</f>
        <v>279048.775410479</v>
      </c>
      <c r="BC70" s="15" t="n">
        <f aca="false">BC68+BC69</f>
        <v>284136.145645299</v>
      </c>
      <c r="BD70" s="15" t="n">
        <f aca="false">BD68+BD69</f>
        <v>289230.538102342</v>
      </c>
      <c r="BE70" s="15" t="n">
        <f aca="false">BE68+BE69</f>
        <v>294331.952781607</v>
      </c>
      <c r="BF70" s="15" t="n">
        <f aca="false">BF68+BF69</f>
        <v>299440.389683094</v>
      </c>
      <c r="BG70" s="15" t="n">
        <f aca="false">BG68+BG69</f>
        <v>304555.848806803</v>
      </c>
      <c r="BH70" s="15" t="n">
        <f aca="false">BH68+BH69</f>
        <v>309678.330152735</v>
      </c>
      <c r="BI70" s="15" t="n">
        <f aca="false">BI68+BI69</f>
        <v>314807.833720888</v>
      </c>
      <c r="BJ70" s="15" t="n">
        <f aca="false">BJ68+BJ69</f>
        <v>319944.359511264</v>
      </c>
    </row>
    <row r="71" customFormat="false" ht="15" hidden="false" customHeight="false" outlineLevel="0" collapsed="false">
      <c r="A71" s="11" t="s">
        <v>190</v>
      </c>
      <c r="C71" s="34" t="n">
        <f aca="false">C67-C70</f>
        <v>0</v>
      </c>
      <c r="D71" s="34" t="n">
        <f aca="false">D67-D70</f>
        <v>0</v>
      </c>
      <c r="E71" s="34" t="n">
        <f aca="false">E67-E70</f>
        <v>0</v>
      </c>
      <c r="F71" s="34" t="n">
        <f aca="false">F67-F70</f>
        <v>0</v>
      </c>
      <c r="G71" s="34" t="n">
        <f aca="false">G67-G70</f>
        <v>0</v>
      </c>
      <c r="H71" s="34" t="n">
        <f aca="false">H67-H70</f>
        <v>0</v>
      </c>
      <c r="I71" s="34" t="n">
        <f aca="false">I67-I70</f>
        <v>0</v>
      </c>
      <c r="J71" s="34" t="n">
        <f aca="false">J67-J70</f>
        <v>0</v>
      </c>
      <c r="K71" s="34" t="n">
        <f aca="false">K67-K70</f>
        <v>0</v>
      </c>
      <c r="L71" s="34" t="n">
        <f aca="false">L67-L70</f>
        <v>0</v>
      </c>
      <c r="M71" s="34" t="n">
        <f aca="false">M67-M70</f>
        <v>0</v>
      </c>
      <c r="N71" s="34" t="n">
        <f aca="false">N67-N70</f>
        <v>0</v>
      </c>
      <c r="O71" s="34" t="n">
        <f aca="false">O67-O70</f>
        <v>0</v>
      </c>
      <c r="P71" s="34" t="n">
        <f aca="false">P67-P70</f>
        <v>0</v>
      </c>
      <c r="Q71" s="34" t="n">
        <f aca="false">Q67-Q70</f>
        <v>0</v>
      </c>
      <c r="R71" s="34" t="n">
        <f aca="false">R67-R70</f>
        <v>0</v>
      </c>
      <c r="S71" s="34" t="n">
        <f aca="false">S67-S70</f>
        <v>0</v>
      </c>
      <c r="T71" s="34" t="n">
        <f aca="false">T67-T70</f>
        <v>0</v>
      </c>
      <c r="U71" s="34" t="n">
        <f aca="false">U67-U70</f>
        <v>0</v>
      </c>
      <c r="V71" s="34" t="n">
        <f aca="false">V67-V70</f>
        <v>0</v>
      </c>
      <c r="W71" s="34" t="n">
        <f aca="false">W67-W70</f>
        <v>0</v>
      </c>
      <c r="X71" s="34" t="n">
        <f aca="false">X67-X70</f>
        <v>0</v>
      </c>
      <c r="Y71" s="34" t="n">
        <f aca="false">Y67-Y70</f>
        <v>0</v>
      </c>
      <c r="Z71" s="34" t="n">
        <f aca="false">Z67-Z70</f>
        <v>0</v>
      </c>
      <c r="AA71" s="34" t="n">
        <f aca="false">AA67-AA70</f>
        <v>0</v>
      </c>
      <c r="AB71" s="34" t="n">
        <f aca="false">AB67-AB70</f>
        <v>0</v>
      </c>
      <c r="AC71" s="34" t="n">
        <f aca="false">AC67-AC70</f>
        <v>0</v>
      </c>
      <c r="AD71" s="34" t="n">
        <f aca="false">AD67-AD70</f>
        <v>0</v>
      </c>
      <c r="AE71" s="34" t="n">
        <f aca="false">AE67-AE70</f>
        <v>0</v>
      </c>
      <c r="AF71" s="34" t="n">
        <f aca="false">AF67-AF70</f>
        <v>0</v>
      </c>
      <c r="AG71" s="34" t="n">
        <f aca="false">AG67-AG70</f>
        <v>0</v>
      </c>
      <c r="AH71" s="34" t="n">
        <f aca="false">AH67-AH70</f>
        <v>0</v>
      </c>
      <c r="AI71" s="34" t="n">
        <f aca="false">AI67-AI70</f>
        <v>0</v>
      </c>
      <c r="AJ71" s="34" t="n">
        <f aca="false">AJ67-AJ70</f>
        <v>0</v>
      </c>
      <c r="AK71" s="34" t="n">
        <f aca="false">AK67-AK70</f>
        <v>0</v>
      </c>
      <c r="AL71" s="34" t="n">
        <f aca="false">AL67-AL70</f>
        <v>0</v>
      </c>
      <c r="AM71" s="34" t="n">
        <f aca="false">AM67-AM70</f>
        <v>0</v>
      </c>
      <c r="AN71" s="34" t="n">
        <f aca="false">AN67-AN70</f>
        <v>0</v>
      </c>
      <c r="AO71" s="34" t="n">
        <f aca="false">AO67-AO70</f>
        <v>0</v>
      </c>
      <c r="AP71" s="34" t="n">
        <f aca="false">AP67-AP70</f>
        <v>0</v>
      </c>
      <c r="AQ71" s="34" t="n">
        <f aca="false">AQ67-AQ70</f>
        <v>0</v>
      </c>
      <c r="AR71" s="34" t="n">
        <f aca="false">AR67-AR70</f>
        <v>0</v>
      </c>
      <c r="AS71" s="34" t="n">
        <f aca="false">AS67-AS70</f>
        <v>0</v>
      </c>
      <c r="AT71" s="34" t="n">
        <f aca="false">AT67-AT70</f>
        <v>0</v>
      </c>
      <c r="AU71" s="34" t="n">
        <f aca="false">AU67-AU70</f>
        <v>0</v>
      </c>
      <c r="AV71" s="34" t="n">
        <f aca="false">AV67-AV70</f>
        <v>0</v>
      </c>
      <c r="AW71" s="34" t="n">
        <f aca="false">AW67-AW70</f>
        <v>0</v>
      </c>
      <c r="AX71" s="34" t="n">
        <f aca="false">AX67-AX70</f>
        <v>0</v>
      </c>
      <c r="AY71" s="34" t="n">
        <f aca="false">AY67-AY70</f>
        <v>0</v>
      </c>
      <c r="AZ71" s="34" t="n">
        <f aca="false">AZ67-AZ70</f>
        <v>0</v>
      </c>
      <c r="BA71" s="34" t="n">
        <f aca="false">BA67-BA70</f>
        <v>0</v>
      </c>
      <c r="BB71" s="34" t="n">
        <f aca="false">BB67-BB70</f>
        <v>0</v>
      </c>
      <c r="BC71" s="34" t="n">
        <f aca="false">BC67-BC70</f>
        <v>0</v>
      </c>
      <c r="BD71" s="34" t="n">
        <f aca="false">BD67-BD70</f>
        <v>0</v>
      </c>
      <c r="BE71" s="34" t="n">
        <f aca="false">BE67-BE70</f>
        <v>0</v>
      </c>
      <c r="BF71" s="34" t="n">
        <f aca="false">BF67-BF70</f>
        <v>0</v>
      </c>
      <c r="BG71" s="34" t="n">
        <f aca="false">BG67-BG70</f>
        <v>0</v>
      </c>
      <c r="BH71" s="34" t="n">
        <f aca="false">BH67-BH70</f>
        <v>0</v>
      </c>
      <c r="BI71" s="34" t="n">
        <f aca="false">BI67-BI70</f>
        <v>0</v>
      </c>
      <c r="BJ71" s="34" t="n">
        <f aca="false">BJ67-BJ70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6" min="2" style="0" width="14"/>
  </cols>
  <sheetData>
    <row r="1" customFormat="false" ht="24" hidden="false" customHeight="true" outlineLevel="0" collapsed="false">
      <c r="A1" s="1" t="s">
        <v>191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192</v>
      </c>
    </row>
    <row r="3" customFormat="false" ht="15" hidden="false" customHeight="false" outlineLevel="0" collapsed="false">
      <c r="A3" s="21" t="s">
        <v>138</v>
      </c>
      <c r="B3" s="21" t="n">
        <v>1</v>
      </c>
      <c r="C3" s="21" t="n">
        <v>2</v>
      </c>
      <c r="D3" s="21" t="n">
        <v>3</v>
      </c>
      <c r="E3" s="21" t="n">
        <v>4</v>
      </c>
      <c r="F3" s="21" t="n">
        <v>5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</row>
    <row r="5" customFormat="false" ht="15" hidden="false" customHeight="false" outlineLevel="0" collapsed="false">
      <c r="A5" s="4" t="s">
        <v>9</v>
      </c>
      <c r="B5" s="15" t="n">
        <f aca="false">SUMIF(Monthly!$C$5:$BJ$5,B$3,Monthly!$C$12:$BJ$12)</f>
        <v>319800</v>
      </c>
      <c r="C5" s="15" t="n">
        <f aca="false">SUMIF(Monthly!$C$5:$BJ$5,C$3,Monthly!$C$12:$BJ$12)</f>
        <v>408769.92</v>
      </c>
      <c r="D5" s="15" t="n">
        <f aca="false">SUMIF(Monthly!$C$5:$BJ$5,D$3,Monthly!$C$12:$BJ$12)</f>
        <v>446294.998656</v>
      </c>
      <c r="E5" s="15" t="n">
        <f aca="false">SUMIF(Monthly!$C$5:$BJ$5,E$3,Monthly!$C$12:$BJ$12)</f>
        <v>487264.879532621</v>
      </c>
      <c r="F5" s="15" t="n">
        <f aca="false">SUMIF(Monthly!$C$5:$BJ$5,F$3,Monthly!$C$12:$BJ$12)</f>
        <v>531995.795473716</v>
      </c>
    </row>
    <row r="6" customFormat="false" ht="15" hidden="false" customHeight="false" outlineLevel="0" collapsed="false">
      <c r="A6" s="11" t="s">
        <v>143</v>
      </c>
      <c r="B6" s="34" t="n">
        <f aca="false">SUMIF(Monthly!$C$5:$BJ$5,B$3,Monthly!$C$13:$BJ$13)</f>
        <v>-105534</v>
      </c>
      <c r="C6" s="34" t="n">
        <f aca="false">SUMIF(Monthly!$C$5:$BJ$5,C$3,Monthly!$C$13:$BJ$13)</f>
        <v>-134894.0736</v>
      </c>
      <c r="D6" s="34" t="n">
        <f aca="false">SUMIF(Monthly!$C$5:$BJ$5,D$3,Monthly!$C$13:$BJ$13)</f>
        <v>-147277.34955648</v>
      </c>
      <c r="E6" s="34" t="n">
        <f aca="false">SUMIF(Monthly!$C$5:$BJ$5,E$3,Monthly!$C$13:$BJ$13)</f>
        <v>-160797.410245765</v>
      </c>
      <c r="F6" s="34" t="n">
        <f aca="false">SUMIF(Monthly!$C$5:$BJ$5,F$3,Monthly!$C$13:$BJ$13)</f>
        <v>-175558.612506326</v>
      </c>
    </row>
    <row r="7" customFormat="false" ht="15" hidden="false" customHeight="false" outlineLevel="0" collapsed="false">
      <c r="A7" s="4" t="s">
        <v>10</v>
      </c>
      <c r="B7" s="33" t="n">
        <f aca="false">SUMIF(Monthly!$C$5:$BJ$5,B$3,Monthly!$C$14:$BJ$14)</f>
        <v>214266</v>
      </c>
      <c r="C7" s="33" t="n">
        <f aca="false">SUMIF(Monthly!$C$5:$BJ$5,C$3,Monthly!$C$14:$BJ$14)</f>
        <v>273875.8464</v>
      </c>
      <c r="D7" s="33" t="n">
        <f aca="false">SUMIF(Monthly!$C$5:$BJ$5,D$3,Monthly!$C$14:$BJ$14)</f>
        <v>299017.64909952</v>
      </c>
      <c r="E7" s="33" t="n">
        <f aca="false">SUMIF(Monthly!$C$5:$BJ$5,E$3,Monthly!$C$14:$BJ$14)</f>
        <v>326467.469286856</v>
      </c>
      <c r="F7" s="33" t="n">
        <f aca="false">SUMIF(Monthly!$C$5:$BJ$5,F$3,Monthly!$C$14:$BJ$14)</f>
        <v>356437.182967389</v>
      </c>
    </row>
    <row r="8" customFormat="false" ht="15" hidden="false" customHeight="false" outlineLevel="0" collapsed="false">
      <c r="A8" s="11" t="s">
        <v>193</v>
      </c>
      <c r="B8" s="30" t="n">
        <f aca="false">IF(B5=0,0,B7/B5)</f>
        <v>0.67</v>
      </c>
      <c r="C8" s="30" t="n">
        <f aca="false">IF(C5=0,0,C7/C5)</f>
        <v>0.67</v>
      </c>
      <c r="D8" s="30" t="n">
        <f aca="false">IF(D5=0,0,D7/D5)</f>
        <v>0.67</v>
      </c>
      <c r="E8" s="30" t="n">
        <f aca="false">IF(E5=0,0,E7/E5)</f>
        <v>0.67</v>
      </c>
      <c r="F8" s="30" t="n">
        <f aca="false">IF(F5=0,0,F7/F5)</f>
        <v>0.67</v>
      </c>
    </row>
    <row r="9" customFormat="false" ht="15" hidden="false" customHeight="false" outlineLevel="0" collapsed="false">
      <c r="A9" s="11" t="s">
        <v>145</v>
      </c>
      <c r="B9" s="34" t="n">
        <f aca="false">SUMIF(Monthly!$C$5:$BJ$5,B$3,Monthly!$C$17:$BJ$17)</f>
        <v>-54000</v>
      </c>
      <c r="C9" s="34" t="n">
        <f aca="false">SUMIF(Monthly!$C$5:$BJ$5,C$3,Monthly!$C$17:$BJ$17)</f>
        <v>-54000</v>
      </c>
      <c r="D9" s="34" t="n">
        <f aca="false">SUMIF(Monthly!$C$5:$BJ$5,D$3,Monthly!$C$17:$BJ$17)</f>
        <v>-54000</v>
      </c>
      <c r="E9" s="34" t="n">
        <f aca="false">SUMIF(Monthly!$C$5:$BJ$5,E$3,Monthly!$C$17:$BJ$17)</f>
        <v>-54000</v>
      </c>
      <c r="F9" s="34" t="n">
        <f aca="false">SUMIF(Monthly!$C$5:$BJ$5,F$3,Monthly!$C$17:$BJ$17)</f>
        <v>-54000</v>
      </c>
    </row>
    <row r="10" customFormat="false" ht="15" hidden="false" customHeight="false" outlineLevel="0" collapsed="false">
      <c r="A10" s="11" t="s">
        <v>146</v>
      </c>
      <c r="B10" s="34" t="n">
        <f aca="false">SUMIF(Monthly!$C$5:$BJ$5,B$3,Monthly!$C$18:$BJ$18)</f>
        <v>-125440</v>
      </c>
      <c r="C10" s="34" t="n">
        <f aca="false">SUMIF(Monthly!$C$5:$BJ$5,C$3,Monthly!$C$18:$BJ$18)</f>
        <v>-129203.2</v>
      </c>
      <c r="D10" s="34" t="n">
        <f aca="false">SUMIF(Monthly!$C$5:$BJ$5,D$3,Monthly!$C$18:$BJ$18)</f>
        <v>-133079.296</v>
      </c>
      <c r="E10" s="34" t="n">
        <f aca="false">SUMIF(Monthly!$C$5:$BJ$5,E$3,Monthly!$C$18:$BJ$18)</f>
        <v>-137071.67488</v>
      </c>
      <c r="F10" s="34" t="n">
        <f aca="false">SUMIF(Monthly!$C$5:$BJ$5,F$3,Monthly!$C$18:$BJ$18)</f>
        <v>-141183.8251264</v>
      </c>
    </row>
    <row r="11" customFormat="false" ht="15" hidden="false" customHeight="false" outlineLevel="0" collapsed="false">
      <c r="A11" s="11" t="s">
        <v>147</v>
      </c>
      <c r="B11" s="34" t="n">
        <f aca="false">SUMIF(Monthly!$C$5:$BJ$5,B$3,Monthly!$C$19:$BJ$19)</f>
        <v>-9594</v>
      </c>
      <c r="C11" s="34" t="n">
        <f aca="false">SUMIF(Monthly!$C$5:$BJ$5,C$3,Monthly!$C$19:$BJ$19)</f>
        <v>-12263.0976</v>
      </c>
      <c r="D11" s="34" t="n">
        <f aca="false">SUMIF(Monthly!$C$5:$BJ$5,D$3,Monthly!$C$19:$BJ$19)</f>
        <v>-13388.84995968</v>
      </c>
      <c r="E11" s="34" t="n">
        <f aca="false">SUMIF(Monthly!$C$5:$BJ$5,E$3,Monthly!$C$19:$BJ$19)</f>
        <v>-14617.9463859786</v>
      </c>
      <c r="F11" s="34" t="n">
        <f aca="false">SUMIF(Monthly!$C$5:$BJ$5,F$3,Monthly!$C$19:$BJ$19)</f>
        <v>-15959.8738642115</v>
      </c>
    </row>
    <row r="12" customFormat="false" ht="15" hidden="false" customHeight="false" outlineLevel="0" collapsed="false">
      <c r="A12" s="11" t="s">
        <v>148</v>
      </c>
      <c r="B12" s="34" t="n">
        <f aca="false">SUMIF(Monthly!$C$5:$BJ$5,B$3,Monthly!$C$20:$BJ$20)</f>
        <v>-24000</v>
      </c>
      <c r="C12" s="34" t="n">
        <f aca="false">SUMIF(Monthly!$C$5:$BJ$5,C$3,Monthly!$C$20:$BJ$20)</f>
        <v>-24000</v>
      </c>
      <c r="D12" s="34" t="n">
        <f aca="false">SUMIF(Monthly!$C$5:$BJ$5,D$3,Monthly!$C$20:$BJ$20)</f>
        <v>-24000</v>
      </c>
      <c r="E12" s="34" t="n">
        <f aca="false">SUMIF(Monthly!$C$5:$BJ$5,E$3,Monthly!$C$20:$BJ$20)</f>
        <v>-24000</v>
      </c>
      <c r="F12" s="34" t="n">
        <f aca="false">SUMIF(Monthly!$C$5:$BJ$5,F$3,Monthly!$C$20:$BJ$20)</f>
        <v>-24000</v>
      </c>
    </row>
    <row r="13" customFormat="false" ht="15" hidden="false" customHeight="false" outlineLevel="0" collapsed="false">
      <c r="A13" s="4" t="s">
        <v>149</v>
      </c>
      <c r="B13" s="33" t="n">
        <f aca="false">SUMIF(Monthly!$C$5:$BJ$5,B$3,Monthly!$C$21:$BJ$21)</f>
        <v>-213034</v>
      </c>
      <c r="C13" s="33" t="n">
        <f aca="false">SUMIF(Monthly!$C$5:$BJ$5,C$3,Monthly!$C$21:$BJ$21)</f>
        <v>-219466.2976</v>
      </c>
      <c r="D13" s="33" t="n">
        <f aca="false">SUMIF(Monthly!$C$5:$BJ$5,D$3,Monthly!$C$21:$BJ$21)</f>
        <v>-224468.14595968</v>
      </c>
      <c r="E13" s="33" t="n">
        <f aca="false">SUMIF(Monthly!$C$5:$BJ$5,E$3,Monthly!$C$21:$BJ$21)</f>
        <v>-229689.621265979</v>
      </c>
      <c r="F13" s="33" t="n">
        <f aca="false">SUMIF(Monthly!$C$5:$BJ$5,F$3,Monthly!$C$21:$BJ$21)</f>
        <v>-235143.698990612</v>
      </c>
    </row>
    <row r="14" customFormat="false" ht="15" hidden="false" customHeight="false" outlineLevel="0" collapsed="false">
      <c r="A14" s="4" t="s">
        <v>11</v>
      </c>
      <c r="B14" s="33" t="n">
        <f aca="false">SUMIF(Monthly!$C$5:$BJ$5,B$3,Monthly!$C$22:$BJ$22)</f>
        <v>1231.99999999997</v>
      </c>
      <c r="C14" s="33" t="n">
        <f aca="false">SUMIF(Monthly!$C$5:$BJ$5,C$3,Monthly!$C$22:$BJ$22)</f>
        <v>54409.5488</v>
      </c>
      <c r="D14" s="33" t="n">
        <f aca="false">SUMIF(Monthly!$C$5:$BJ$5,D$3,Monthly!$C$22:$BJ$22)</f>
        <v>74549.5031398401</v>
      </c>
      <c r="E14" s="33" t="n">
        <f aca="false">SUMIF(Monthly!$C$5:$BJ$5,E$3,Monthly!$C$22:$BJ$22)</f>
        <v>96777.8480208774</v>
      </c>
      <c r="F14" s="33" t="n">
        <f aca="false">SUMIF(Monthly!$C$5:$BJ$5,F$3,Monthly!$C$22:$BJ$22)</f>
        <v>121293.483976778</v>
      </c>
    </row>
    <row r="15" customFormat="false" ht="15" hidden="false" customHeight="false" outlineLevel="0" collapsed="false">
      <c r="A15" s="11" t="s">
        <v>12</v>
      </c>
      <c r="B15" s="30" t="n">
        <f aca="false">IF(B5=0,0,B14/B5)</f>
        <v>0.00385240775484667</v>
      </c>
      <c r="C15" s="30" t="n">
        <f aca="false">IF(C5=0,0,C14/C5)</f>
        <v>0.133105559234887</v>
      </c>
      <c r="D15" s="30" t="n">
        <f aca="false">IF(D5=0,0,D14/D5)</f>
        <v>0.167040866163284</v>
      </c>
      <c r="E15" s="30" t="n">
        <f aca="false">IF(E5=0,0,E14/E5)</f>
        <v>0.19861445403926</v>
      </c>
      <c r="F15" s="30" t="n">
        <f aca="false">IF(F5=0,0,F14/F5)</f>
        <v>0.227997072549741</v>
      </c>
    </row>
    <row r="16" customFormat="false" ht="15" hidden="false" customHeight="false" outlineLevel="0" collapsed="false">
      <c r="A16" s="11" t="s">
        <v>160</v>
      </c>
      <c r="B16" s="34" t="n">
        <f aca="false">SUMIF(Monthly!$C$5:$BJ$5,B$3,Monthly!$C$36:$BJ$36)</f>
        <v>-22857.1428571429</v>
      </c>
      <c r="C16" s="34" t="n">
        <f aca="false">SUMIF(Monthly!$C$5:$BJ$5,C$3,Monthly!$C$36:$BJ$36)</f>
        <v>-22857.1428571429</v>
      </c>
      <c r="D16" s="34" t="n">
        <f aca="false">SUMIF(Monthly!$C$5:$BJ$5,D$3,Monthly!$C$36:$BJ$36)</f>
        <v>-22857.1428571429</v>
      </c>
      <c r="E16" s="34" t="n">
        <f aca="false">SUMIF(Monthly!$C$5:$BJ$5,E$3,Monthly!$C$36:$BJ$36)</f>
        <v>-22857.1428571429</v>
      </c>
      <c r="F16" s="34" t="n">
        <f aca="false">SUMIF(Monthly!$C$5:$BJ$5,F$3,Monthly!$C$36:$BJ$36)</f>
        <v>-22857.1428571429</v>
      </c>
    </row>
    <row r="17" customFormat="false" ht="15" hidden="false" customHeight="false" outlineLevel="0" collapsed="false">
      <c r="A17" s="4" t="s">
        <v>151</v>
      </c>
      <c r="B17" s="15" t="n">
        <f aca="false">SUMIF(Monthly!$C$5:$BJ$5,B$3,Monthly!$C$25:$BJ$25)</f>
        <v>-21625.1428571429</v>
      </c>
      <c r="C17" s="15" t="n">
        <f aca="false">SUMIF(Monthly!$C$5:$BJ$5,C$3,Monthly!$C$25:$BJ$25)</f>
        <v>31552.4059428572</v>
      </c>
      <c r="D17" s="15" t="n">
        <f aca="false">SUMIF(Monthly!$C$5:$BJ$5,D$3,Monthly!$C$25:$BJ$25)</f>
        <v>51692.3602826972</v>
      </c>
      <c r="E17" s="15" t="n">
        <f aca="false">SUMIF(Monthly!$C$5:$BJ$5,E$3,Monthly!$C$25:$BJ$25)</f>
        <v>73920.7051637345</v>
      </c>
      <c r="F17" s="15" t="n">
        <f aca="false">SUMIF(Monthly!$C$5:$BJ$5,F$3,Monthly!$C$25:$BJ$25)</f>
        <v>98436.3411196351</v>
      </c>
    </row>
    <row r="18" customFormat="false" ht="15" hidden="false" customHeight="false" outlineLevel="0" collapsed="false">
      <c r="A18" s="11" t="s">
        <v>194</v>
      </c>
      <c r="B18" s="34" t="n">
        <f aca="false">SUMIF(Monthly!$C$5:$BJ$5,B$3,Monthly!$C$26:$BJ$26)</f>
        <v>-5862.22222222222</v>
      </c>
      <c r="C18" s="34" t="n">
        <f aca="false">SUMIF(Monthly!$C$5:$BJ$5,C$3,Monthly!$C$26:$BJ$26)</f>
        <v>-4586.66666666667</v>
      </c>
      <c r="D18" s="34" t="n">
        <f aca="false">SUMIF(Monthly!$C$5:$BJ$5,D$3,Monthly!$C$26:$BJ$26)</f>
        <v>-3306.66666666667</v>
      </c>
      <c r="E18" s="34" t="n">
        <f aca="false">SUMIF(Monthly!$C$5:$BJ$5,E$3,Monthly!$C$26:$BJ$26)</f>
        <v>-2026.66666666667</v>
      </c>
      <c r="F18" s="34" t="n">
        <f aca="false">SUMIF(Monthly!$C$5:$BJ$5,F$3,Monthly!$C$26:$BJ$26)</f>
        <v>-746.666666666667</v>
      </c>
    </row>
    <row r="19" customFormat="false" ht="15" hidden="false" customHeight="false" outlineLevel="0" collapsed="false">
      <c r="A19" s="11" t="s">
        <v>153</v>
      </c>
      <c r="B19" s="35" t="n">
        <f aca="false">SUMIF(Monthly!$C$5:$BJ$5,B$3,Monthly!$C$27:$BJ$27)</f>
        <v>-27487.3650793651</v>
      </c>
      <c r="C19" s="35" t="n">
        <f aca="false">SUMIF(Monthly!$C$5:$BJ$5,C$3,Monthly!$C$27:$BJ$27)</f>
        <v>26965.7392761905</v>
      </c>
      <c r="D19" s="35" t="n">
        <f aca="false">SUMIF(Monthly!$C$5:$BJ$5,D$3,Monthly!$C$27:$BJ$27)</f>
        <v>48385.6936160305</v>
      </c>
      <c r="E19" s="35" t="n">
        <f aca="false">SUMIF(Monthly!$C$5:$BJ$5,E$3,Monthly!$C$27:$BJ$27)</f>
        <v>71894.0384970679</v>
      </c>
      <c r="F19" s="35" t="n">
        <f aca="false">SUMIF(Monthly!$C$5:$BJ$5,F$3,Monthly!$C$27:$BJ$27)</f>
        <v>97689.6744529684</v>
      </c>
    </row>
    <row r="20" customFormat="false" ht="15" hidden="false" customHeight="false" outlineLevel="0" collapsed="false">
      <c r="A20" s="11" t="s">
        <v>156</v>
      </c>
      <c r="B20" s="34" t="n">
        <f aca="false">SUMIF(Monthly!$C$5:$BJ$5,B$3,Monthly!$C$30:$BJ$30)</f>
        <v>0</v>
      </c>
      <c r="C20" s="34" t="n">
        <f aca="false">SUMIF(Monthly!$C$5:$BJ$5,C$3,Monthly!$C$30:$BJ$30)</f>
        <v>0</v>
      </c>
      <c r="D20" s="34" t="n">
        <f aca="false">SUMIF(Monthly!$C$5:$BJ$5,D$3,Monthly!$C$30:$BJ$30)</f>
        <v>-10051.4542406997</v>
      </c>
      <c r="E20" s="34" t="n">
        <f aca="false">SUMIF(Monthly!$C$5:$BJ$5,E$3,Monthly!$C$30:$BJ$30)</f>
        <v>-15097.7480843843</v>
      </c>
      <c r="F20" s="34" t="n">
        <f aca="false">SUMIF(Monthly!$C$5:$BJ$5,F$3,Monthly!$C$30:$BJ$30)</f>
        <v>-20514.8316351234</v>
      </c>
    </row>
    <row r="21" customFormat="false" ht="15" hidden="false" customHeight="false" outlineLevel="0" collapsed="false">
      <c r="A21" s="4" t="s">
        <v>13</v>
      </c>
      <c r="B21" s="33" t="n">
        <f aca="false">SUMIF(Monthly!$C$5:$BJ$5,B$3,Monthly!$C$31:$BJ$31)</f>
        <v>-27487.3650793651</v>
      </c>
      <c r="C21" s="33" t="n">
        <f aca="false">SUMIF(Monthly!$C$5:$BJ$5,C$3,Monthly!$C$31:$BJ$31)</f>
        <v>26965.7392761905</v>
      </c>
      <c r="D21" s="33" t="n">
        <f aca="false">SUMIF(Monthly!$C$5:$BJ$5,D$3,Monthly!$C$31:$BJ$31)</f>
        <v>38334.2393753308</v>
      </c>
      <c r="E21" s="33" t="n">
        <f aca="false">SUMIF(Monthly!$C$5:$BJ$5,E$3,Monthly!$C$31:$BJ$31)</f>
        <v>56796.2904126836</v>
      </c>
      <c r="F21" s="33" t="n">
        <f aca="false">SUMIF(Monthly!$C$5:$BJ$5,F$3,Monthly!$C$31:$BJ$31)</f>
        <v>77174.842817845</v>
      </c>
    </row>
    <row r="22" customFormat="false" ht="15" hidden="false" customHeight="false" outlineLevel="0" collapsed="false">
      <c r="A22" s="11" t="s">
        <v>195</v>
      </c>
      <c r="B22" s="30" t="n">
        <f aca="false">IF(B5=0,0,B21/B5)</f>
        <v>-0.0859517357078334</v>
      </c>
      <c r="C22" s="30" t="n">
        <f aca="false">IF(C5=0,0,C21/C5)</f>
        <v>0.0659680127055105</v>
      </c>
      <c r="D22" s="30" t="n">
        <f aca="false">IF(D5=0,0,D21/D5)</f>
        <v>0.0858943960626331</v>
      </c>
      <c r="E22" s="30" t="n">
        <f aca="false">IF(E5=0,0,E21/E5)</f>
        <v>0.116561428492778</v>
      </c>
      <c r="F22" s="30" t="n">
        <f aca="false">IF(F5=0,0,F21/F5)</f>
        <v>0.145066640515692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6" min="2" style="0" width="14"/>
  </cols>
  <sheetData>
    <row r="1" customFormat="false" ht="24" hidden="false" customHeight="true" outlineLevel="0" collapsed="false">
      <c r="A1" s="1" t="s">
        <v>196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192</v>
      </c>
    </row>
    <row r="3" customFormat="false" ht="15" hidden="false" customHeight="false" outlineLevel="0" collapsed="false">
      <c r="A3" s="21" t="s">
        <v>138</v>
      </c>
      <c r="B3" s="21" t="n">
        <v>1</v>
      </c>
      <c r="C3" s="21" t="n">
        <v>2</v>
      </c>
      <c r="D3" s="21" t="n">
        <v>3</v>
      </c>
      <c r="E3" s="21" t="n">
        <v>4</v>
      </c>
      <c r="F3" s="21" t="n">
        <v>5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</row>
    <row r="5" customFormat="false" ht="15" hidden="false" customHeight="false" outlineLevel="0" collapsed="false">
      <c r="A5" s="11" t="s">
        <v>13</v>
      </c>
      <c r="B5" s="34" t="n">
        <f aca="false">SUMIF(Monthly!$C$5:$BJ$5,B$3,Monthly!$C$31:$BJ$31)</f>
        <v>-27487.3650793651</v>
      </c>
      <c r="C5" s="34" t="n">
        <f aca="false">SUMIF(Monthly!$C$5:$BJ$5,C$3,Monthly!$C$31:$BJ$31)</f>
        <v>26965.7392761905</v>
      </c>
      <c r="D5" s="34" t="n">
        <f aca="false">SUMIF(Monthly!$C$5:$BJ$5,D$3,Monthly!$C$31:$BJ$31)</f>
        <v>38334.2393753308</v>
      </c>
      <c r="E5" s="34" t="n">
        <f aca="false">SUMIF(Monthly!$C$5:$BJ$5,E$3,Monthly!$C$31:$BJ$31)</f>
        <v>56796.2904126836</v>
      </c>
      <c r="F5" s="34" t="n">
        <f aca="false">SUMIF(Monthly!$C$5:$BJ$5,F$3,Monthly!$C$31:$BJ$31)</f>
        <v>77174.842817845</v>
      </c>
    </row>
    <row r="6" customFormat="false" ht="15" hidden="false" customHeight="false" outlineLevel="0" collapsed="false">
      <c r="A6" s="11" t="s">
        <v>197</v>
      </c>
      <c r="B6" s="34" t="n">
        <f aca="false">-SUMIF(Monthly!$C$5:$BJ$5,B$3,Monthly!$C$36:$BJ$36)</f>
        <v>22857.1428571429</v>
      </c>
      <c r="C6" s="34" t="n">
        <f aca="false">-SUMIF(Monthly!$C$5:$BJ$5,C$3,Monthly!$C$36:$BJ$36)</f>
        <v>22857.1428571429</v>
      </c>
      <c r="D6" s="34" t="n">
        <f aca="false">-SUMIF(Monthly!$C$5:$BJ$5,D$3,Monthly!$C$36:$BJ$36)</f>
        <v>22857.1428571429</v>
      </c>
      <c r="E6" s="34" t="n">
        <f aca="false">-SUMIF(Monthly!$C$5:$BJ$5,E$3,Monthly!$C$36:$BJ$36)</f>
        <v>22857.1428571429</v>
      </c>
      <c r="F6" s="34" t="n">
        <f aca="false">-SUMIF(Monthly!$C$5:$BJ$5,F$3,Monthly!$C$36:$BJ$36)</f>
        <v>22857.1428571429</v>
      </c>
    </row>
    <row r="7" customFormat="false" ht="15" hidden="false" customHeight="false" outlineLevel="0" collapsed="false">
      <c r="A7" s="11" t="s">
        <v>171</v>
      </c>
      <c r="B7" s="34" t="n">
        <f aca="false">SUMIF(Monthly!$C$5:$BJ$5,B$3,Monthly!$C$50:$BJ$50)</f>
        <v>-2080</v>
      </c>
      <c r="C7" s="34" t="n">
        <f aca="false">SUMIF(Monthly!$C$5:$BJ$5,C$3,Monthly!$C$50:$BJ$50)</f>
        <v>-190.944</v>
      </c>
      <c r="D7" s="34" t="n">
        <f aca="false">SUMIF(Monthly!$C$5:$BJ$5,D$3,Monthly!$C$50:$BJ$50)</f>
        <v>-208.4726592</v>
      </c>
      <c r="E7" s="34" t="n">
        <f aca="false">SUMIF(Monthly!$C$5:$BJ$5,E$3,Monthly!$C$50:$BJ$50)</f>
        <v>-227.61044931456</v>
      </c>
      <c r="F7" s="34" t="n">
        <f aca="false">SUMIF(Monthly!$C$5:$BJ$5,F$3,Monthly!$C$50:$BJ$50)</f>
        <v>-248.505088561637</v>
      </c>
    </row>
    <row r="8" customFormat="false" ht="15" hidden="false" customHeight="false" outlineLevel="0" collapsed="false">
      <c r="A8" s="11" t="s">
        <v>172</v>
      </c>
      <c r="B8" s="34" t="n">
        <f aca="false">SUMIF(Monthly!$C$5:$BJ$5,B$3,Monthly!$C$51:$BJ$51)</f>
        <v>-2402.4</v>
      </c>
      <c r="C8" s="34" t="n">
        <f aca="false">SUMIF(Monthly!$C$5:$BJ$5,C$3,Monthly!$C$51:$BJ$51)</f>
        <v>-220.540320000001</v>
      </c>
      <c r="D8" s="34" t="n">
        <f aca="false">SUMIF(Monthly!$C$5:$BJ$5,D$3,Monthly!$C$51:$BJ$51)</f>
        <v>-240.785921376</v>
      </c>
      <c r="E8" s="34" t="n">
        <f aca="false">SUMIF(Monthly!$C$5:$BJ$5,E$3,Monthly!$C$51:$BJ$51)</f>
        <v>-262.890068958317</v>
      </c>
      <c r="F8" s="34" t="n">
        <f aca="false">SUMIF(Monthly!$C$5:$BJ$5,F$3,Monthly!$C$51:$BJ$51)</f>
        <v>-287.02337728869</v>
      </c>
    </row>
    <row r="9" customFormat="false" ht="15" hidden="false" customHeight="false" outlineLevel="0" collapsed="false">
      <c r="A9" s="11" t="s">
        <v>173</v>
      </c>
      <c r="B9" s="34" t="n">
        <f aca="false">SUMIF(Monthly!$C$5:$BJ$5,B$3,Monthly!$C$52:$BJ$52)</f>
        <v>4804.8</v>
      </c>
      <c r="C9" s="34" t="n">
        <f aca="false">SUMIF(Monthly!$C$5:$BJ$5,C$3,Monthly!$C$52:$BJ$52)</f>
        <v>441.080640000001</v>
      </c>
      <c r="D9" s="34" t="n">
        <f aca="false">SUMIF(Monthly!$C$5:$BJ$5,D$3,Monthly!$C$52:$BJ$52)</f>
        <v>481.571842752001</v>
      </c>
      <c r="E9" s="34" t="n">
        <f aca="false">SUMIF(Monthly!$C$5:$BJ$5,E$3,Monthly!$C$52:$BJ$52)</f>
        <v>525.780137916634</v>
      </c>
      <c r="F9" s="34" t="n">
        <f aca="false">SUMIF(Monthly!$C$5:$BJ$5,F$3,Monthly!$C$52:$BJ$52)</f>
        <v>574.046754577381</v>
      </c>
    </row>
    <row r="10" customFormat="false" ht="15" hidden="false" customHeight="false" outlineLevel="0" collapsed="false">
      <c r="A10" s="4" t="s">
        <v>175</v>
      </c>
      <c r="B10" s="33" t="n">
        <f aca="false">SUMIF(Monthly!$C$5:$BJ$5,B$3,Monthly!$C$55:$BJ$55)</f>
        <v>-4307.82222222226</v>
      </c>
      <c r="C10" s="33" t="n">
        <f aca="false">SUMIF(Monthly!$C$5:$BJ$5,C$3,Monthly!$C$55:$BJ$55)</f>
        <v>49852.4784533334</v>
      </c>
      <c r="D10" s="33" t="n">
        <f aca="false">SUMIF(Monthly!$C$5:$BJ$5,D$3,Monthly!$C$55:$BJ$55)</f>
        <v>61223.6954946496</v>
      </c>
      <c r="E10" s="33" t="n">
        <f aca="false">SUMIF(Monthly!$C$5:$BJ$5,E$3,Monthly!$C$55:$BJ$55)</f>
        <v>79688.7128894702</v>
      </c>
      <c r="F10" s="33" t="n">
        <f aca="false">SUMIF(Monthly!$C$5:$BJ$5,F$3,Monthly!$C$55:$BJ$55)</f>
        <v>100070.503963715</v>
      </c>
    </row>
    <row r="11" customFormat="false" ht="15" hidden="false" customHeight="false" outlineLevel="0" collapsed="false">
      <c r="A11" s="11" t="s">
        <v>158</v>
      </c>
      <c r="B11" s="34" t="n">
        <f aca="false">SUMIF(Monthly!$C$5:$BJ$5,B$3,Monthly!$C$56:$BJ$56)</f>
        <v>-160000</v>
      </c>
      <c r="C11" s="34" t="n">
        <f aca="false">SUMIF(Monthly!$C$5:$BJ$5,C$3,Monthly!$C$56:$BJ$56)</f>
        <v>0</v>
      </c>
      <c r="D11" s="34" t="n">
        <f aca="false">SUMIF(Monthly!$C$5:$BJ$5,D$3,Monthly!$C$56:$BJ$56)</f>
        <v>0</v>
      </c>
      <c r="E11" s="34" t="n">
        <f aca="false">SUMIF(Monthly!$C$5:$BJ$5,E$3,Monthly!$C$56:$BJ$56)</f>
        <v>0</v>
      </c>
      <c r="F11" s="34" t="n">
        <f aca="false">SUMIF(Monthly!$C$5:$BJ$5,F$3,Monthly!$C$56:$BJ$56)</f>
        <v>0</v>
      </c>
    </row>
    <row r="12" customFormat="false" ht="15" hidden="false" customHeight="false" outlineLevel="0" collapsed="false">
      <c r="A12" s="11" t="s">
        <v>177</v>
      </c>
      <c r="B12" s="34" t="n">
        <f aca="false">SUMIF(Monthly!$C$5:$BJ$5,B$3,Monthly!$C$57:$BJ$57)</f>
        <v>140000</v>
      </c>
      <c r="C12" s="34" t="n">
        <f aca="false">SUMIF(Monthly!$C$5:$BJ$5,C$3,Monthly!$C$57:$BJ$57)</f>
        <v>0</v>
      </c>
      <c r="D12" s="34" t="n">
        <f aca="false">SUMIF(Monthly!$C$5:$BJ$5,D$3,Monthly!$C$57:$BJ$57)</f>
        <v>0</v>
      </c>
      <c r="E12" s="34" t="n">
        <f aca="false">SUMIF(Monthly!$C$5:$BJ$5,E$3,Monthly!$C$57:$BJ$57)</f>
        <v>0</v>
      </c>
      <c r="F12" s="34" t="n">
        <f aca="false">SUMIF(Monthly!$C$5:$BJ$5,F$3,Monthly!$C$57:$BJ$57)</f>
        <v>0</v>
      </c>
    </row>
    <row r="13" customFormat="false" ht="15" hidden="false" customHeight="false" outlineLevel="0" collapsed="false">
      <c r="A13" s="11" t="s">
        <v>165</v>
      </c>
      <c r="B13" s="34" t="n">
        <f aca="false">SUMIF(Monthly!$C$5:$BJ$5,B$3,Monthly!$C$42:$BJ$42)</f>
        <v>80000</v>
      </c>
      <c r="C13" s="34" t="n">
        <f aca="false">SUMIF(Monthly!$C$5:$BJ$5,C$3,Monthly!$C$42:$BJ$42)</f>
        <v>0</v>
      </c>
      <c r="D13" s="34" t="n">
        <f aca="false">SUMIF(Monthly!$C$5:$BJ$5,D$3,Monthly!$C$42:$BJ$42)</f>
        <v>0</v>
      </c>
      <c r="E13" s="34" t="n">
        <f aca="false">SUMIF(Monthly!$C$5:$BJ$5,E$3,Monthly!$C$42:$BJ$42)</f>
        <v>0</v>
      </c>
      <c r="F13" s="34" t="n">
        <f aca="false">SUMIF(Monthly!$C$5:$BJ$5,F$3,Monthly!$C$42:$BJ$42)</f>
        <v>0</v>
      </c>
    </row>
    <row r="14" customFormat="false" ht="15" hidden="false" customHeight="false" outlineLevel="0" collapsed="false">
      <c r="A14" s="11" t="s">
        <v>166</v>
      </c>
      <c r="B14" s="34" t="n">
        <f aca="false">SUMIF(Monthly!$C$5:$BJ$5,B$3,Monthly!$C$43:$BJ$43)</f>
        <v>-14666.6666666667</v>
      </c>
      <c r="C14" s="34" t="n">
        <f aca="false">SUMIF(Monthly!$C$5:$BJ$5,C$3,Monthly!$C$43:$BJ$43)</f>
        <v>-16000</v>
      </c>
      <c r="D14" s="34" t="n">
        <f aca="false">SUMIF(Monthly!$C$5:$BJ$5,D$3,Monthly!$C$43:$BJ$43)</f>
        <v>-16000</v>
      </c>
      <c r="E14" s="34" t="n">
        <f aca="false">SUMIF(Monthly!$C$5:$BJ$5,E$3,Monthly!$C$43:$BJ$43)</f>
        <v>-16000</v>
      </c>
      <c r="F14" s="34" t="n">
        <f aca="false">SUMIF(Monthly!$C$5:$BJ$5,F$3,Monthly!$C$43:$BJ$43)</f>
        <v>-16000</v>
      </c>
    </row>
    <row r="15" customFormat="false" ht="15" hidden="false" customHeight="false" outlineLevel="0" collapsed="false">
      <c r="A15" s="4" t="s">
        <v>178</v>
      </c>
      <c r="B15" s="33" t="n">
        <f aca="false">SUMIF(Monthly!$C$5:$BJ$5,B$3,Monthly!$C$58:$BJ$58)</f>
        <v>205333.333333333</v>
      </c>
      <c r="C15" s="33" t="n">
        <f aca="false">SUMIF(Monthly!$C$5:$BJ$5,C$3,Monthly!$C$58:$BJ$58)</f>
        <v>-16000</v>
      </c>
      <c r="D15" s="33" t="n">
        <f aca="false">SUMIF(Monthly!$C$5:$BJ$5,D$3,Monthly!$C$58:$BJ$58)</f>
        <v>-16000</v>
      </c>
      <c r="E15" s="33" t="n">
        <f aca="false">SUMIF(Monthly!$C$5:$BJ$5,E$3,Monthly!$C$58:$BJ$58)</f>
        <v>-16000</v>
      </c>
      <c r="F15" s="33" t="n">
        <f aca="false">SUMIF(Monthly!$C$5:$BJ$5,F$3,Monthly!$C$58:$BJ$58)</f>
        <v>-16000</v>
      </c>
    </row>
    <row r="16" customFormat="false" ht="15" hidden="false" customHeight="false" outlineLevel="0" collapsed="false">
      <c r="A16" s="4" t="s">
        <v>198</v>
      </c>
      <c r="B16" s="15" t="n">
        <f aca="false">SUMIF(Monthly!$C$5:$BJ$5,B$3,Monthly!$C$59:$BJ$59)</f>
        <v>41025.5111111111</v>
      </c>
      <c r="C16" s="15" t="n">
        <f aca="false">SUMIF(Monthly!$C$5:$BJ$5,C$3,Monthly!$C$59:$BJ$59)</f>
        <v>33852.4784533334</v>
      </c>
      <c r="D16" s="15" t="n">
        <f aca="false">SUMIF(Monthly!$C$5:$BJ$5,D$3,Monthly!$C$59:$BJ$59)</f>
        <v>45223.6954946496</v>
      </c>
      <c r="E16" s="15" t="n">
        <f aca="false">SUMIF(Monthly!$C$5:$BJ$5,E$3,Monthly!$C$59:$BJ$59)</f>
        <v>63688.7128894702</v>
      </c>
      <c r="F16" s="15" t="n">
        <f aca="false">SUMIF(Monthly!$C$5:$BJ$5,F$3,Monthly!$C$59:$BJ$59)</f>
        <v>84070.5039637149</v>
      </c>
    </row>
    <row r="17" customFormat="false" ht="15" hidden="false" customHeight="false" outlineLevel="0" collapsed="false">
      <c r="A17" s="11" t="s">
        <v>180</v>
      </c>
      <c r="B17" s="34" t="n">
        <f aca="false">INDEX(Monthly!$C$60:$BJ$60,(B$3-1)*12+1)</f>
        <v>0</v>
      </c>
      <c r="C17" s="34" t="n">
        <f aca="false">INDEX(Monthly!$C$60:$BJ$60,(C$3-1)*12+1)</f>
        <v>41025.5111111111</v>
      </c>
      <c r="D17" s="34" t="n">
        <f aca="false">INDEX(Monthly!$C$60:$BJ$60,(D$3-1)*12+1)</f>
        <v>74877.9895644444</v>
      </c>
      <c r="E17" s="34" t="n">
        <f aca="false">INDEX(Monthly!$C$60:$BJ$60,(E$3-1)*12+1)</f>
        <v>120101.685059094</v>
      </c>
      <c r="F17" s="34" t="n">
        <f aca="false">INDEX(Monthly!$C$60:$BJ$60,(F$3-1)*12+1)</f>
        <v>183790.397948564</v>
      </c>
    </row>
    <row r="18" customFormat="false" ht="15" hidden="false" customHeight="false" outlineLevel="0" collapsed="false">
      <c r="A18" s="4" t="s">
        <v>181</v>
      </c>
      <c r="B18" s="33" t="n">
        <f aca="false">INDEX(Monthly!$C$61:$BJ$61,B$3*12)</f>
        <v>41025.5111111111</v>
      </c>
      <c r="C18" s="33" t="n">
        <f aca="false">INDEX(Monthly!$C$61:$BJ$61,C$3*12)</f>
        <v>74877.9895644444</v>
      </c>
      <c r="D18" s="33" t="n">
        <f aca="false">INDEX(Monthly!$C$61:$BJ$61,D$3*12)</f>
        <v>120101.685059094</v>
      </c>
      <c r="E18" s="33" t="n">
        <f aca="false">INDEX(Monthly!$C$61:$BJ$61,E$3*12)</f>
        <v>183790.397948564</v>
      </c>
      <c r="F18" s="33" t="n">
        <f aca="false">INDEX(Monthly!$C$61:$BJ$61,F$3*12)</f>
        <v>267860.901912279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6" min="2" style="0" width="14"/>
  </cols>
  <sheetData>
    <row r="1" customFormat="false" ht="24" hidden="false" customHeight="true" outlineLevel="0" collapsed="false">
      <c r="A1" s="1" t="s">
        <v>199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192</v>
      </c>
    </row>
    <row r="3" customFormat="false" ht="15" hidden="false" customHeight="false" outlineLevel="0" collapsed="false">
      <c r="A3" s="21" t="s">
        <v>138</v>
      </c>
      <c r="B3" s="21" t="n">
        <v>1</v>
      </c>
      <c r="C3" s="21" t="n">
        <v>2</v>
      </c>
      <c r="D3" s="21" t="n">
        <v>3</v>
      </c>
      <c r="E3" s="21" t="n">
        <v>4</v>
      </c>
      <c r="F3" s="21" t="n">
        <v>5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</row>
    <row r="5" customFormat="false" ht="15" hidden="false" customHeight="false" outlineLevel="0" collapsed="false">
      <c r="A5" s="11" t="s">
        <v>200</v>
      </c>
      <c r="B5" s="34" t="n">
        <f aca="false">INDEX(Monthly!$C$61:$BJ$61,B$3*12)</f>
        <v>41025.5111111111</v>
      </c>
      <c r="C5" s="34" t="n">
        <f aca="false">INDEX(Monthly!$C$61:$BJ$61,C$3*12)</f>
        <v>74877.9895644444</v>
      </c>
      <c r="D5" s="34" t="n">
        <f aca="false">INDEX(Monthly!$C$61:$BJ$61,D$3*12)</f>
        <v>120101.685059094</v>
      </c>
      <c r="E5" s="34" t="n">
        <f aca="false">INDEX(Monthly!$C$61:$BJ$61,E$3*12)</f>
        <v>183790.397948564</v>
      </c>
      <c r="F5" s="34" t="n">
        <f aca="false">INDEX(Monthly!$C$61:$BJ$61,F$3*12)</f>
        <v>267860.901912279</v>
      </c>
    </row>
    <row r="6" customFormat="false" ht="15" hidden="false" customHeight="false" outlineLevel="0" collapsed="false">
      <c r="A6" s="11" t="s">
        <v>168</v>
      </c>
      <c r="B6" s="34" t="n">
        <f aca="false">INDEX(Monthly!$C$47:$BJ$47,B$3*12)</f>
        <v>2080</v>
      </c>
      <c r="C6" s="34" t="n">
        <f aca="false">INDEX(Monthly!$C$47:$BJ$47,C$3*12)</f>
        <v>2270.944</v>
      </c>
      <c r="D6" s="34" t="n">
        <f aca="false">INDEX(Monthly!$C$47:$BJ$47,D$3*12)</f>
        <v>2479.4166592</v>
      </c>
      <c r="E6" s="34" t="n">
        <f aca="false">INDEX(Monthly!$C$47:$BJ$47,E$3*12)</f>
        <v>2707.02710851456</v>
      </c>
      <c r="F6" s="34" t="n">
        <f aca="false">INDEX(Monthly!$C$47:$BJ$47,F$3*12)</f>
        <v>2955.5321970762</v>
      </c>
    </row>
    <row r="7" customFormat="false" ht="15" hidden="false" customHeight="false" outlineLevel="0" collapsed="false">
      <c r="A7" s="11" t="s">
        <v>169</v>
      </c>
      <c r="B7" s="34" t="n">
        <f aca="false">INDEX(Monthly!$C$48:$BJ$48,B$3*12)</f>
        <v>2402.4</v>
      </c>
      <c r="C7" s="34" t="n">
        <f aca="false">INDEX(Monthly!$C$48:$BJ$48,C$3*12)</f>
        <v>2622.94032</v>
      </c>
      <c r="D7" s="34" t="n">
        <f aca="false">INDEX(Monthly!$C$48:$BJ$48,D$3*12)</f>
        <v>2863.726241376</v>
      </c>
      <c r="E7" s="34" t="n">
        <f aca="false">INDEX(Monthly!$C$48:$BJ$48,E$3*12)</f>
        <v>3126.61631033432</v>
      </c>
      <c r="F7" s="34" t="n">
        <f aca="false">INDEX(Monthly!$C$48:$BJ$48,F$3*12)</f>
        <v>3413.63968762301</v>
      </c>
    </row>
    <row r="8" customFormat="false" ht="15" hidden="false" customHeight="false" outlineLevel="0" collapsed="false">
      <c r="A8" s="11" t="s">
        <v>162</v>
      </c>
      <c r="B8" s="34" t="n">
        <f aca="false">INDEX(Monthly!$C$38:$BJ$38,B$3*12)</f>
        <v>137142.857142857</v>
      </c>
      <c r="C8" s="34" t="n">
        <f aca="false">INDEX(Monthly!$C$38:$BJ$38,C$3*12)</f>
        <v>114285.714285714</v>
      </c>
      <c r="D8" s="34" t="n">
        <f aca="false">INDEX(Monthly!$C$38:$BJ$38,D$3*12)</f>
        <v>91428.5714285714</v>
      </c>
      <c r="E8" s="34" t="n">
        <f aca="false">INDEX(Monthly!$C$38:$BJ$38,E$3*12)</f>
        <v>68571.4285714285</v>
      </c>
      <c r="F8" s="34" t="n">
        <f aca="false">INDEX(Monthly!$C$38:$BJ$38,F$3*12)</f>
        <v>45714.2857142856</v>
      </c>
    </row>
    <row r="9" customFormat="false" ht="15" hidden="false" customHeight="false" outlineLevel="0" collapsed="false">
      <c r="A9" s="4" t="s">
        <v>186</v>
      </c>
      <c r="B9" s="33" t="n">
        <f aca="false">INDEX(Monthly!$C$67:$BJ$67,B$3*12)</f>
        <v>182650.768253968</v>
      </c>
      <c r="C9" s="33" t="n">
        <f aca="false">INDEX(Monthly!$C$67:$BJ$67,C$3*12)</f>
        <v>194057.588170159</v>
      </c>
      <c r="D9" s="33" t="n">
        <f aca="false">INDEX(Monthly!$C$67:$BJ$67,D$3*12)</f>
        <v>216873.399388241</v>
      </c>
      <c r="E9" s="33" t="n">
        <f aca="false">INDEX(Monthly!$C$67:$BJ$67,E$3*12)</f>
        <v>258195.469938842</v>
      </c>
      <c r="F9" s="33" t="n">
        <f aca="false">INDEX(Monthly!$C$67:$BJ$67,F$3*12)</f>
        <v>319944.359511264</v>
      </c>
    </row>
    <row r="10" customFormat="false" ht="15" hidden="false" customHeight="false" outlineLevel="0" collapsed="false">
      <c r="A10" s="11" t="s">
        <v>170</v>
      </c>
      <c r="B10" s="34" t="n">
        <f aca="false">INDEX(Monthly!$C$49:$BJ$49,B$3*12)</f>
        <v>4804.8</v>
      </c>
      <c r="C10" s="34" t="n">
        <f aca="false">INDEX(Monthly!$C$49:$BJ$49,C$3*12)</f>
        <v>5245.88064</v>
      </c>
      <c r="D10" s="34" t="n">
        <f aca="false">INDEX(Monthly!$C$49:$BJ$49,D$3*12)</f>
        <v>5727.452482752</v>
      </c>
      <c r="E10" s="34" t="n">
        <f aca="false">INDEX(Monthly!$C$49:$BJ$49,E$3*12)</f>
        <v>6253.23262066864</v>
      </c>
      <c r="F10" s="34" t="n">
        <f aca="false">INDEX(Monthly!$C$49:$BJ$49,F$3*12)</f>
        <v>6827.27937524602</v>
      </c>
    </row>
    <row r="11" customFormat="false" ht="15" hidden="false" customHeight="false" outlineLevel="0" collapsed="false">
      <c r="A11" s="11" t="s">
        <v>201</v>
      </c>
      <c r="B11" s="34" t="n">
        <f aca="false">INDEX(Monthly!$C$44:$BJ$44,B$3*12)</f>
        <v>65333.3333333334</v>
      </c>
      <c r="C11" s="34" t="n">
        <f aca="false">INDEX(Monthly!$C$44:$BJ$44,C$3*12)</f>
        <v>49333.3333333334</v>
      </c>
      <c r="D11" s="34" t="n">
        <f aca="false">INDEX(Monthly!$C$44:$BJ$44,D$3*12)</f>
        <v>33333.3333333333</v>
      </c>
      <c r="E11" s="34" t="n">
        <f aca="false">INDEX(Monthly!$C$44:$BJ$44,E$3*12)</f>
        <v>17333.3333333333</v>
      </c>
      <c r="F11" s="34" t="n">
        <f aca="false">INDEX(Monthly!$C$44:$BJ$44,F$3*12)</f>
        <v>1333.33333333333</v>
      </c>
    </row>
    <row r="12" customFormat="false" ht="15" hidden="false" customHeight="false" outlineLevel="0" collapsed="false">
      <c r="A12" s="11" t="s">
        <v>187</v>
      </c>
      <c r="B12" s="35" t="n">
        <f aca="false">INDEX(Monthly!$C$68:$BJ$68,B$3*12)</f>
        <v>70138.1333333334</v>
      </c>
      <c r="C12" s="35" t="n">
        <f aca="false">INDEX(Monthly!$C$68:$BJ$68,C$3*12)</f>
        <v>54579.2139733334</v>
      </c>
      <c r="D12" s="35" t="n">
        <f aca="false">INDEX(Monthly!$C$68:$BJ$68,D$3*12)</f>
        <v>39060.7858160853</v>
      </c>
      <c r="E12" s="35" t="n">
        <f aca="false">INDEX(Monthly!$C$68:$BJ$68,E$3*12)</f>
        <v>23586.565954002</v>
      </c>
      <c r="F12" s="35" t="n">
        <f aca="false">INDEX(Monthly!$C$68:$BJ$68,F$3*12)</f>
        <v>8160.61270857935</v>
      </c>
    </row>
    <row r="13" customFormat="false" ht="15" hidden="false" customHeight="false" outlineLevel="0" collapsed="false">
      <c r="A13" s="11" t="s">
        <v>184</v>
      </c>
      <c r="B13" s="34" t="n">
        <f aca="false">INDEX(Monthly!$C$65:$BJ$65,B$3*12)</f>
        <v>140000</v>
      </c>
      <c r="C13" s="34" t="n">
        <f aca="false">INDEX(Monthly!$C$65:$BJ$65,C$3*12)</f>
        <v>140000</v>
      </c>
      <c r="D13" s="34" t="n">
        <f aca="false">INDEX(Monthly!$C$65:$BJ$65,D$3*12)</f>
        <v>140000</v>
      </c>
      <c r="E13" s="34" t="n">
        <f aca="false">INDEX(Monthly!$C$65:$BJ$65,E$3*12)</f>
        <v>140000</v>
      </c>
      <c r="F13" s="34" t="n">
        <f aca="false">INDEX(Monthly!$C$65:$BJ$65,F$3*12)</f>
        <v>140000</v>
      </c>
    </row>
    <row r="14" customFormat="false" ht="15" hidden="false" customHeight="false" outlineLevel="0" collapsed="false">
      <c r="A14" s="11" t="s">
        <v>185</v>
      </c>
      <c r="B14" s="34" t="n">
        <f aca="false">INDEX(Monthly!$C$66:$BJ$66,B$3*12)</f>
        <v>-27487.3650793651</v>
      </c>
      <c r="C14" s="34" t="n">
        <f aca="false">INDEX(Monthly!$C$66:$BJ$66,C$3*12)</f>
        <v>-521.625803174616</v>
      </c>
      <c r="D14" s="34" t="n">
        <f aca="false">INDEX(Monthly!$C$66:$BJ$66,D$3*12)</f>
        <v>37812.6135721562</v>
      </c>
      <c r="E14" s="34" t="n">
        <f aca="false">INDEX(Monthly!$C$66:$BJ$66,E$3*12)</f>
        <v>94608.9039848398</v>
      </c>
      <c r="F14" s="34" t="n">
        <f aca="false">INDEX(Monthly!$C$66:$BJ$66,F$3*12)</f>
        <v>171783.746802685</v>
      </c>
    </row>
    <row r="15" customFormat="false" ht="15" hidden="false" customHeight="false" outlineLevel="0" collapsed="false">
      <c r="A15" s="11" t="s">
        <v>188</v>
      </c>
      <c r="B15" s="35" t="n">
        <f aca="false">INDEX(Monthly!$C$69:$BJ$69,B$3*12)</f>
        <v>112512.634920635</v>
      </c>
      <c r="C15" s="35" t="n">
        <f aca="false">INDEX(Monthly!$C$69:$BJ$69,C$3*12)</f>
        <v>139478.374196825</v>
      </c>
      <c r="D15" s="35" t="n">
        <f aca="false">INDEX(Monthly!$C$69:$BJ$69,D$3*12)</f>
        <v>177812.613572156</v>
      </c>
      <c r="E15" s="35" t="n">
        <f aca="false">INDEX(Monthly!$C$69:$BJ$69,E$3*12)</f>
        <v>234608.90398484</v>
      </c>
      <c r="F15" s="35" t="n">
        <f aca="false">INDEX(Monthly!$C$69:$BJ$69,F$3*12)</f>
        <v>311783.746802685</v>
      </c>
    </row>
    <row r="16" customFormat="false" ht="15" hidden="false" customHeight="false" outlineLevel="0" collapsed="false">
      <c r="A16" s="4" t="s">
        <v>189</v>
      </c>
      <c r="B16" s="33" t="n">
        <f aca="false">INDEX(Monthly!$C$70:$BJ$70,B$3*12)</f>
        <v>182650.768253968</v>
      </c>
      <c r="C16" s="33" t="n">
        <f aca="false">INDEX(Monthly!$C$70:$BJ$70,C$3*12)</f>
        <v>194057.588170159</v>
      </c>
      <c r="D16" s="33" t="n">
        <f aca="false">INDEX(Monthly!$C$70:$BJ$70,D$3*12)</f>
        <v>216873.399388242</v>
      </c>
      <c r="E16" s="33" t="n">
        <f aca="false">INDEX(Monthly!$C$70:$BJ$70,E$3*12)</f>
        <v>258195.469938842</v>
      </c>
      <c r="F16" s="33" t="n">
        <f aca="false">INDEX(Monthly!$C$70:$BJ$70,F$3*12)</f>
        <v>319944.359511264</v>
      </c>
    </row>
    <row r="17" customFormat="false" ht="15" hidden="false" customHeight="false" outlineLevel="0" collapsed="false">
      <c r="A17" s="11" t="s">
        <v>202</v>
      </c>
      <c r="B17" s="34" t="n">
        <f aca="false">INDEX(Monthly!$C$71:$BJ$71,B$3*12)</f>
        <v>0</v>
      </c>
      <c r="C17" s="34" t="n">
        <f aca="false">INDEX(Monthly!$C$71:$BJ$71,C$3*12)</f>
        <v>0</v>
      </c>
      <c r="D17" s="34" t="n">
        <f aca="false">INDEX(Monthly!$C$71:$BJ$71,D$3*12)</f>
        <v>0</v>
      </c>
      <c r="E17" s="34" t="n">
        <f aca="false">INDEX(Monthly!$C$71:$BJ$71,E$3*12)</f>
        <v>0</v>
      </c>
      <c r="F17" s="34" t="n">
        <f aca="false">INDEX(Monthly!$C$71:$BJ$71,F$3*12)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J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62" min="3" style="0" width="11"/>
  </cols>
  <sheetData>
    <row r="1" customFormat="false" ht="24" hidden="false" customHeight="true" outlineLevel="0" collapsed="false">
      <c r="A1" s="1" t="s">
        <v>203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75</v>
      </c>
    </row>
    <row r="3" customFormat="false" ht="15" hidden="false" customHeight="false" outlineLevel="0" collapsed="false">
      <c r="A3" s="4" t="s">
        <v>76</v>
      </c>
      <c r="C3" s="9" t="s">
        <v>77</v>
      </c>
      <c r="D3" s="9" t="s">
        <v>78</v>
      </c>
      <c r="E3" s="9" t="s">
        <v>79</v>
      </c>
      <c r="F3" s="9" t="s">
        <v>80</v>
      </c>
      <c r="G3" s="9" t="s">
        <v>81</v>
      </c>
      <c r="H3" s="9" t="s">
        <v>82</v>
      </c>
      <c r="I3" s="9" t="s">
        <v>83</v>
      </c>
      <c r="J3" s="9" t="s">
        <v>84</v>
      </c>
      <c r="K3" s="9" t="s">
        <v>85</v>
      </c>
      <c r="L3" s="9" t="s">
        <v>86</v>
      </c>
      <c r="M3" s="9" t="s">
        <v>87</v>
      </c>
      <c r="N3" s="9" t="s">
        <v>88</v>
      </c>
      <c r="O3" s="9" t="s">
        <v>89</v>
      </c>
      <c r="P3" s="9" t="s">
        <v>90</v>
      </c>
      <c r="Q3" s="9" t="s">
        <v>91</v>
      </c>
      <c r="R3" s="9" t="s">
        <v>92</v>
      </c>
      <c r="S3" s="9" t="s">
        <v>93</v>
      </c>
      <c r="T3" s="9" t="s">
        <v>94</v>
      </c>
      <c r="U3" s="9" t="s">
        <v>95</v>
      </c>
      <c r="V3" s="9" t="s">
        <v>96</v>
      </c>
      <c r="W3" s="9" t="s">
        <v>97</v>
      </c>
      <c r="X3" s="9" t="s">
        <v>98</v>
      </c>
      <c r="Y3" s="9" t="s">
        <v>99</v>
      </c>
      <c r="Z3" s="9" t="s">
        <v>100</v>
      </c>
      <c r="AA3" s="9" t="s">
        <v>101</v>
      </c>
      <c r="AB3" s="9" t="s">
        <v>102</v>
      </c>
      <c r="AC3" s="9" t="s">
        <v>103</v>
      </c>
      <c r="AD3" s="9" t="s">
        <v>104</v>
      </c>
      <c r="AE3" s="9" t="s">
        <v>105</v>
      </c>
      <c r="AF3" s="9" t="s">
        <v>106</v>
      </c>
      <c r="AG3" s="9" t="s">
        <v>107</v>
      </c>
      <c r="AH3" s="9" t="s">
        <v>108</v>
      </c>
      <c r="AI3" s="9" t="s">
        <v>109</v>
      </c>
      <c r="AJ3" s="9" t="s">
        <v>110</v>
      </c>
      <c r="AK3" s="9" t="s">
        <v>111</v>
      </c>
      <c r="AL3" s="9" t="s">
        <v>112</v>
      </c>
      <c r="AM3" s="9" t="s">
        <v>113</v>
      </c>
      <c r="AN3" s="9" t="s">
        <v>114</v>
      </c>
      <c r="AO3" s="9" t="s">
        <v>115</v>
      </c>
      <c r="AP3" s="9" t="s">
        <v>116</v>
      </c>
      <c r="AQ3" s="9" t="s">
        <v>117</v>
      </c>
      <c r="AR3" s="9" t="s">
        <v>118</v>
      </c>
      <c r="AS3" s="9" t="s">
        <v>119</v>
      </c>
      <c r="AT3" s="9" t="s">
        <v>120</v>
      </c>
      <c r="AU3" s="9" t="s">
        <v>121</v>
      </c>
      <c r="AV3" s="9" t="s">
        <v>122</v>
      </c>
      <c r="AW3" s="9" t="s">
        <v>123</v>
      </c>
      <c r="AX3" s="9" t="s">
        <v>124</v>
      </c>
      <c r="AY3" s="9" t="s">
        <v>125</v>
      </c>
      <c r="AZ3" s="9" t="s">
        <v>126</v>
      </c>
      <c r="BA3" s="9" t="s">
        <v>127</v>
      </c>
      <c r="BB3" s="9" t="s">
        <v>128</v>
      </c>
      <c r="BC3" s="9" t="s">
        <v>129</v>
      </c>
      <c r="BD3" s="9" t="s">
        <v>130</v>
      </c>
      <c r="BE3" s="9" t="s">
        <v>131</v>
      </c>
      <c r="BF3" s="9" t="s">
        <v>132</v>
      </c>
      <c r="BG3" s="9" t="s">
        <v>133</v>
      </c>
      <c r="BH3" s="9" t="s">
        <v>134</v>
      </c>
      <c r="BI3" s="9" t="s">
        <v>135</v>
      </c>
      <c r="BJ3" s="9" t="s">
        <v>136</v>
      </c>
    </row>
    <row r="4" customFormat="false" ht="15" hidden="false" customHeight="false" outlineLevel="0" collapsed="false">
      <c r="A4" s="21" t="s">
        <v>137</v>
      </c>
      <c r="C4" s="29" t="n">
        <v>1</v>
      </c>
      <c r="D4" s="29" t="n">
        <v>2</v>
      </c>
      <c r="E4" s="29" t="n">
        <v>3</v>
      </c>
      <c r="F4" s="29" t="n">
        <v>4</v>
      </c>
      <c r="G4" s="29" t="n">
        <v>5</v>
      </c>
      <c r="H4" s="29" t="n">
        <v>6</v>
      </c>
      <c r="I4" s="29" t="n">
        <v>7</v>
      </c>
      <c r="J4" s="29" t="n">
        <v>8</v>
      </c>
      <c r="K4" s="29" t="n">
        <v>9</v>
      </c>
      <c r="L4" s="29" t="n">
        <v>10</v>
      </c>
      <c r="M4" s="29" t="n">
        <v>11</v>
      </c>
      <c r="N4" s="29" t="n">
        <v>12</v>
      </c>
      <c r="O4" s="29" t="n">
        <v>13</v>
      </c>
      <c r="P4" s="29" t="n">
        <v>14</v>
      </c>
      <c r="Q4" s="29" t="n">
        <v>15</v>
      </c>
      <c r="R4" s="29" t="n">
        <v>16</v>
      </c>
      <c r="S4" s="29" t="n">
        <v>17</v>
      </c>
      <c r="T4" s="29" t="n">
        <v>18</v>
      </c>
      <c r="U4" s="29" t="n">
        <v>19</v>
      </c>
      <c r="V4" s="29" t="n">
        <v>20</v>
      </c>
      <c r="W4" s="29" t="n">
        <v>21</v>
      </c>
      <c r="X4" s="29" t="n">
        <v>22</v>
      </c>
      <c r="Y4" s="29" t="n">
        <v>23</v>
      </c>
      <c r="Z4" s="29" t="n">
        <v>24</v>
      </c>
      <c r="AA4" s="29" t="n">
        <v>25</v>
      </c>
      <c r="AB4" s="29" t="n">
        <v>26</v>
      </c>
      <c r="AC4" s="29" t="n">
        <v>27</v>
      </c>
      <c r="AD4" s="29" t="n">
        <v>28</v>
      </c>
      <c r="AE4" s="29" t="n">
        <v>29</v>
      </c>
      <c r="AF4" s="29" t="n">
        <v>30</v>
      </c>
      <c r="AG4" s="29" t="n">
        <v>31</v>
      </c>
      <c r="AH4" s="29" t="n">
        <v>32</v>
      </c>
      <c r="AI4" s="29" t="n">
        <v>33</v>
      </c>
      <c r="AJ4" s="29" t="n">
        <v>34</v>
      </c>
      <c r="AK4" s="29" t="n">
        <v>35</v>
      </c>
      <c r="AL4" s="29" t="n">
        <v>36</v>
      </c>
      <c r="AM4" s="29" t="n">
        <v>37</v>
      </c>
      <c r="AN4" s="29" t="n">
        <v>38</v>
      </c>
      <c r="AO4" s="29" t="n">
        <v>39</v>
      </c>
      <c r="AP4" s="29" t="n">
        <v>40</v>
      </c>
      <c r="AQ4" s="29" t="n">
        <v>41</v>
      </c>
      <c r="AR4" s="29" t="n">
        <v>42</v>
      </c>
      <c r="AS4" s="29" t="n">
        <v>43</v>
      </c>
      <c r="AT4" s="29" t="n">
        <v>44</v>
      </c>
      <c r="AU4" s="29" t="n">
        <v>45</v>
      </c>
      <c r="AV4" s="29" t="n">
        <v>46</v>
      </c>
      <c r="AW4" s="29" t="n">
        <v>47</v>
      </c>
      <c r="AX4" s="29" t="n">
        <v>48</v>
      </c>
      <c r="AY4" s="29" t="n">
        <v>49</v>
      </c>
      <c r="AZ4" s="29" t="n">
        <v>50</v>
      </c>
      <c r="BA4" s="29" t="n">
        <v>51</v>
      </c>
      <c r="BB4" s="29" t="n">
        <v>52</v>
      </c>
      <c r="BC4" s="29" t="n">
        <v>53</v>
      </c>
      <c r="BD4" s="29" t="n">
        <v>54</v>
      </c>
      <c r="BE4" s="29" t="n">
        <v>55</v>
      </c>
      <c r="BF4" s="29" t="n">
        <v>56</v>
      </c>
      <c r="BG4" s="29" t="n">
        <v>57</v>
      </c>
      <c r="BH4" s="29" t="n">
        <v>58</v>
      </c>
      <c r="BI4" s="29" t="n">
        <v>59</v>
      </c>
      <c r="BJ4" s="29" t="n">
        <v>60</v>
      </c>
    </row>
    <row r="5" customFormat="false" ht="15" hidden="false" customHeight="false" outlineLevel="0" collapsed="false">
      <c r="A5" s="21" t="s">
        <v>138</v>
      </c>
      <c r="C5" s="21" t="n">
        <f aca="false">ROUNDUP(C4*1/12,0)</f>
        <v>1</v>
      </c>
      <c r="D5" s="21" t="n">
        <f aca="false">ROUNDUP(D4*1/12,0)</f>
        <v>1</v>
      </c>
      <c r="E5" s="21" t="n">
        <f aca="false">ROUNDUP(E4*1/12,0)</f>
        <v>1</v>
      </c>
      <c r="F5" s="21" t="n">
        <f aca="false">ROUNDUP(F4*1/12,0)</f>
        <v>1</v>
      </c>
      <c r="G5" s="21" t="n">
        <f aca="false">ROUNDUP(G4*1/12,0)</f>
        <v>1</v>
      </c>
      <c r="H5" s="21" t="n">
        <f aca="false">ROUNDUP(H4*1/12,0)</f>
        <v>1</v>
      </c>
      <c r="I5" s="21" t="n">
        <f aca="false">ROUNDUP(I4*1/12,0)</f>
        <v>1</v>
      </c>
      <c r="J5" s="21" t="n">
        <f aca="false">ROUNDUP(J4*1/12,0)</f>
        <v>1</v>
      </c>
      <c r="K5" s="21" t="n">
        <f aca="false">ROUNDUP(K4*1/12,0)</f>
        <v>1</v>
      </c>
      <c r="L5" s="21" t="n">
        <f aca="false">ROUNDUP(L4*1/12,0)</f>
        <v>1</v>
      </c>
      <c r="M5" s="21" t="n">
        <f aca="false">ROUNDUP(M4*1/12,0)</f>
        <v>1</v>
      </c>
      <c r="N5" s="21" t="n">
        <f aca="false">ROUNDUP(N4*1/12,0)</f>
        <v>1</v>
      </c>
      <c r="O5" s="21" t="n">
        <f aca="false">ROUNDUP(O4*1/12,0)</f>
        <v>2</v>
      </c>
      <c r="P5" s="21" t="n">
        <f aca="false">ROUNDUP(P4*1/12,0)</f>
        <v>2</v>
      </c>
      <c r="Q5" s="21" t="n">
        <f aca="false">ROUNDUP(Q4*1/12,0)</f>
        <v>2</v>
      </c>
      <c r="R5" s="21" t="n">
        <f aca="false">ROUNDUP(R4*1/12,0)</f>
        <v>2</v>
      </c>
      <c r="S5" s="21" t="n">
        <f aca="false">ROUNDUP(S4*1/12,0)</f>
        <v>2</v>
      </c>
      <c r="T5" s="21" t="n">
        <f aca="false">ROUNDUP(T4*1/12,0)</f>
        <v>2</v>
      </c>
      <c r="U5" s="21" t="n">
        <f aca="false">ROUNDUP(U4*1/12,0)</f>
        <v>2</v>
      </c>
      <c r="V5" s="21" t="n">
        <f aca="false">ROUNDUP(V4*1/12,0)</f>
        <v>2</v>
      </c>
      <c r="W5" s="21" t="n">
        <f aca="false">ROUNDUP(W4*1/12,0)</f>
        <v>2</v>
      </c>
      <c r="X5" s="21" t="n">
        <f aca="false">ROUNDUP(X4*1/12,0)</f>
        <v>2</v>
      </c>
      <c r="Y5" s="21" t="n">
        <f aca="false">ROUNDUP(Y4*1/12,0)</f>
        <v>2</v>
      </c>
      <c r="Z5" s="21" t="n">
        <f aca="false">ROUNDUP(Z4*1/12,0)</f>
        <v>2</v>
      </c>
      <c r="AA5" s="21" t="n">
        <f aca="false">ROUNDUP(AA4*1/12,0)</f>
        <v>3</v>
      </c>
      <c r="AB5" s="21" t="n">
        <f aca="false">ROUNDUP(AB4*1/12,0)</f>
        <v>3</v>
      </c>
      <c r="AC5" s="21" t="n">
        <f aca="false">ROUNDUP(AC4*1/12,0)</f>
        <v>3</v>
      </c>
      <c r="AD5" s="21" t="n">
        <f aca="false">ROUNDUP(AD4*1/12,0)</f>
        <v>3</v>
      </c>
      <c r="AE5" s="21" t="n">
        <f aca="false">ROUNDUP(AE4*1/12,0)</f>
        <v>3</v>
      </c>
      <c r="AF5" s="21" t="n">
        <f aca="false">ROUNDUP(AF4*1/12,0)</f>
        <v>3</v>
      </c>
      <c r="AG5" s="21" t="n">
        <f aca="false">ROUNDUP(AG4*1/12,0)</f>
        <v>3</v>
      </c>
      <c r="AH5" s="21" t="n">
        <f aca="false">ROUNDUP(AH4*1/12,0)</f>
        <v>3</v>
      </c>
      <c r="AI5" s="21" t="n">
        <f aca="false">ROUNDUP(AI4*1/12,0)</f>
        <v>3</v>
      </c>
      <c r="AJ5" s="21" t="n">
        <f aca="false">ROUNDUP(AJ4*1/12,0)</f>
        <v>3</v>
      </c>
      <c r="AK5" s="21" t="n">
        <f aca="false">ROUNDUP(AK4*1/12,0)</f>
        <v>3</v>
      </c>
      <c r="AL5" s="21" t="n">
        <f aca="false">ROUNDUP(AL4*1/12,0)</f>
        <v>3</v>
      </c>
      <c r="AM5" s="21" t="n">
        <f aca="false">ROUNDUP(AM4*1/12,0)</f>
        <v>4</v>
      </c>
      <c r="AN5" s="21" t="n">
        <f aca="false">ROUNDUP(AN4*1/12,0)</f>
        <v>4</v>
      </c>
      <c r="AO5" s="21" t="n">
        <f aca="false">ROUNDUP(AO4*1/12,0)</f>
        <v>4</v>
      </c>
      <c r="AP5" s="21" t="n">
        <f aca="false">ROUNDUP(AP4*1/12,0)</f>
        <v>4</v>
      </c>
      <c r="AQ5" s="21" t="n">
        <f aca="false">ROUNDUP(AQ4*1/12,0)</f>
        <v>4</v>
      </c>
      <c r="AR5" s="21" t="n">
        <f aca="false">ROUNDUP(AR4*1/12,0)</f>
        <v>4</v>
      </c>
      <c r="AS5" s="21" t="n">
        <f aca="false">ROUNDUP(AS4*1/12,0)</f>
        <v>4</v>
      </c>
      <c r="AT5" s="21" t="n">
        <f aca="false">ROUNDUP(AT4*1/12,0)</f>
        <v>4</v>
      </c>
      <c r="AU5" s="21" t="n">
        <f aca="false">ROUNDUP(AU4*1/12,0)</f>
        <v>4</v>
      </c>
      <c r="AV5" s="21" t="n">
        <f aca="false">ROUNDUP(AV4*1/12,0)</f>
        <v>4</v>
      </c>
      <c r="AW5" s="21" t="n">
        <f aca="false">ROUNDUP(AW4*1/12,0)</f>
        <v>4</v>
      </c>
      <c r="AX5" s="21" t="n">
        <f aca="false">ROUNDUP(AX4*1/12,0)</f>
        <v>4</v>
      </c>
      <c r="AY5" s="21" t="n">
        <f aca="false">ROUNDUP(AY4*1/12,0)</f>
        <v>5</v>
      </c>
      <c r="AZ5" s="21" t="n">
        <f aca="false">ROUNDUP(AZ4*1/12,0)</f>
        <v>5</v>
      </c>
      <c r="BA5" s="21" t="n">
        <f aca="false">ROUNDUP(BA4*1/12,0)</f>
        <v>5</v>
      </c>
      <c r="BB5" s="21" t="n">
        <f aca="false">ROUNDUP(BB4*1/12,0)</f>
        <v>5</v>
      </c>
      <c r="BC5" s="21" t="n">
        <f aca="false">ROUNDUP(BC4*1/12,0)</f>
        <v>5</v>
      </c>
      <c r="BD5" s="21" t="n">
        <f aca="false">ROUNDUP(BD4*1/12,0)</f>
        <v>5</v>
      </c>
      <c r="BE5" s="21" t="n">
        <f aca="false">ROUNDUP(BE4*1/12,0)</f>
        <v>5</v>
      </c>
      <c r="BF5" s="21" t="n">
        <f aca="false">ROUNDUP(BF4*1/12,0)</f>
        <v>5</v>
      </c>
      <c r="BG5" s="21" t="n">
        <f aca="false">ROUNDUP(BG4*1/12,0)</f>
        <v>5</v>
      </c>
      <c r="BH5" s="21" t="n">
        <f aca="false">ROUNDUP(BH4*1/12,0)</f>
        <v>5</v>
      </c>
      <c r="BI5" s="21" t="n">
        <f aca="false">ROUNDUP(BI4*1/12,0)</f>
        <v>5</v>
      </c>
      <c r="BJ5" s="21" t="n">
        <f aca="false">ROUNDUP(BJ4*1/12,0)</f>
        <v>5</v>
      </c>
    </row>
    <row r="7" customFormat="false" ht="15" hidden="false" customHeight="false" outlineLevel="0" collapsed="false">
      <c r="A7" s="7" t="s">
        <v>204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205</v>
      </c>
      <c r="C8" s="13" t="n">
        <f aca="false">Inputs!$E$21*(1+Inputs!$E$23)^(C$5-1)*MAX(0,MIN(1,C$4*1-Inputs!$E$24+1))/1</f>
        <v>3.5</v>
      </c>
      <c r="D8" s="13" t="n">
        <f aca="false">Inputs!$E$21*(1+Inputs!$E$23)^(D$5-1)*MAX(0,MIN(1,D$4*1-Inputs!$E$24+1))/1</f>
        <v>3.5</v>
      </c>
      <c r="E8" s="13" t="n">
        <f aca="false">Inputs!$E$21*(1+Inputs!$E$23)^(E$5-1)*MAX(0,MIN(1,E$4*1-Inputs!$E$24+1))/1</f>
        <v>3.5</v>
      </c>
      <c r="F8" s="13" t="n">
        <f aca="false">Inputs!$E$21*(1+Inputs!$E$23)^(F$5-1)*MAX(0,MIN(1,F$4*1-Inputs!$E$24+1))/1</f>
        <v>3.5</v>
      </c>
      <c r="G8" s="13" t="n">
        <f aca="false">Inputs!$E$21*(1+Inputs!$E$23)^(G$5-1)*MAX(0,MIN(1,G$4*1-Inputs!$E$24+1))/1</f>
        <v>3.5</v>
      </c>
      <c r="H8" s="13" t="n">
        <f aca="false">Inputs!$E$21*(1+Inputs!$E$23)^(H$5-1)*MAX(0,MIN(1,H$4*1-Inputs!$E$24+1))/1</f>
        <v>3.5</v>
      </c>
      <c r="I8" s="13" t="n">
        <f aca="false">Inputs!$E$21*(1+Inputs!$E$23)^(I$5-1)*MAX(0,MIN(1,I$4*1-Inputs!$E$24+1))/1</f>
        <v>3.5</v>
      </c>
      <c r="J8" s="13" t="n">
        <f aca="false">Inputs!$E$21*(1+Inputs!$E$23)^(J$5-1)*MAX(0,MIN(1,J$4*1-Inputs!$E$24+1))/1</f>
        <v>3.5</v>
      </c>
      <c r="K8" s="13" t="n">
        <f aca="false">Inputs!$E$21*(1+Inputs!$E$23)^(K$5-1)*MAX(0,MIN(1,K$4*1-Inputs!$E$24+1))/1</f>
        <v>3.5</v>
      </c>
      <c r="L8" s="13" t="n">
        <f aca="false">Inputs!$E$21*(1+Inputs!$E$23)^(L$5-1)*MAX(0,MIN(1,L$4*1-Inputs!$E$24+1))/1</f>
        <v>3.5</v>
      </c>
      <c r="M8" s="13" t="n">
        <f aca="false">Inputs!$E$21*(1+Inputs!$E$23)^(M$5-1)*MAX(0,MIN(1,M$4*1-Inputs!$E$24+1))/1</f>
        <v>3.5</v>
      </c>
      <c r="N8" s="13" t="n">
        <f aca="false">Inputs!$E$21*(1+Inputs!$E$23)^(N$5-1)*MAX(0,MIN(1,N$4*1-Inputs!$E$24+1))/1</f>
        <v>3.5</v>
      </c>
      <c r="O8" s="13" t="n">
        <f aca="false">Inputs!$E$21*(1+Inputs!$E$23)^(O$5-1)*MAX(0,MIN(1,O$4*1-Inputs!$E$24+1))/1</f>
        <v>3.5</v>
      </c>
      <c r="P8" s="13" t="n">
        <f aca="false">Inputs!$E$21*(1+Inputs!$E$23)^(P$5-1)*MAX(0,MIN(1,P$4*1-Inputs!$E$24+1))/1</f>
        <v>3.5</v>
      </c>
      <c r="Q8" s="13" t="n">
        <f aca="false">Inputs!$E$21*(1+Inputs!$E$23)^(Q$5-1)*MAX(0,MIN(1,Q$4*1-Inputs!$E$24+1))/1</f>
        <v>3.5</v>
      </c>
      <c r="R8" s="13" t="n">
        <f aca="false">Inputs!$E$21*(1+Inputs!$E$23)^(R$5-1)*MAX(0,MIN(1,R$4*1-Inputs!$E$24+1))/1</f>
        <v>3.5</v>
      </c>
      <c r="S8" s="13" t="n">
        <f aca="false">Inputs!$E$21*(1+Inputs!$E$23)^(S$5-1)*MAX(0,MIN(1,S$4*1-Inputs!$E$24+1))/1</f>
        <v>3.5</v>
      </c>
      <c r="T8" s="13" t="n">
        <f aca="false">Inputs!$E$21*(1+Inputs!$E$23)^(T$5-1)*MAX(0,MIN(1,T$4*1-Inputs!$E$24+1))/1</f>
        <v>3.5</v>
      </c>
      <c r="U8" s="13" t="n">
        <f aca="false">Inputs!$E$21*(1+Inputs!$E$23)^(U$5-1)*MAX(0,MIN(1,U$4*1-Inputs!$E$24+1))/1</f>
        <v>3.5</v>
      </c>
      <c r="V8" s="13" t="n">
        <f aca="false">Inputs!$E$21*(1+Inputs!$E$23)^(V$5-1)*MAX(0,MIN(1,V$4*1-Inputs!$E$24+1))/1</f>
        <v>3.5</v>
      </c>
      <c r="W8" s="13" t="n">
        <f aca="false">Inputs!$E$21*(1+Inputs!$E$23)^(W$5-1)*MAX(0,MIN(1,W$4*1-Inputs!$E$24+1))/1</f>
        <v>3.5</v>
      </c>
      <c r="X8" s="13" t="n">
        <f aca="false">Inputs!$E$21*(1+Inputs!$E$23)^(X$5-1)*MAX(0,MIN(1,X$4*1-Inputs!$E$24+1))/1</f>
        <v>3.5</v>
      </c>
      <c r="Y8" s="13" t="n">
        <f aca="false">Inputs!$E$21*(1+Inputs!$E$23)^(Y$5-1)*MAX(0,MIN(1,Y$4*1-Inputs!$E$24+1))/1</f>
        <v>3.5</v>
      </c>
      <c r="Z8" s="13" t="n">
        <f aca="false">Inputs!$E$21*(1+Inputs!$E$23)^(Z$5-1)*MAX(0,MIN(1,Z$4*1-Inputs!$E$24+1))/1</f>
        <v>3.5</v>
      </c>
      <c r="AA8" s="13" t="n">
        <f aca="false">Inputs!$E$21*(1+Inputs!$E$23)^(AA$5-1)*MAX(0,MIN(1,AA$4*1-Inputs!$E$24+1))/1</f>
        <v>3.5</v>
      </c>
      <c r="AB8" s="13" t="n">
        <f aca="false">Inputs!$E$21*(1+Inputs!$E$23)^(AB$5-1)*MAX(0,MIN(1,AB$4*1-Inputs!$E$24+1))/1</f>
        <v>3.5</v>
      </c>
      <c r="AC8" s="13" t="n">
        <f aca="false">Inputs!$E$21*(1+Inputs!$E$23)^(AC$5-1)*MAX(0,MIN(1,AC$4*1-Inputs!$E$24+1))/1</f>
        <v>3.5</v>
      </c>
      <c r="AD8" s="13" t="n">
        <f aca="false">Inputs!$E$21*(1+Inputs!$E$23)^(AD$5-1)*MAX(0,MIN(1,AD$4*1-Inputs!$E$24+1))/1</f>
        <v>3.5</v>
      </c>
      <c r="AE8" s="13" t="n">
        <f aca="false">Inputs!$E$21*(1+Inputs!$E$23)^(AE$5-1)*MAX(0,MIN(1,AE$4*1-Inputs!$E$24+1))/1</f>
        <v>3.5</v>
      </c>
      <c r="AF8" s="13" t="n">
        <f aca="false">Inputs!$E$21*(1+Inputs!$E$23)^(AF$5-1)*MAX(0,MIN(1,AF$4*1-Inputs!$E$24+1))/1</f>
        <v>3.5</v>
      </c>
      <c r="AG8" s="13" t="n">
        <f aca="false">Inputs!$E$21*(1+Inputs!$E$23)^(AG$5-1)*MAX(0,MIN(1,AG$4*1-Inputs!$E$24+1))/1</f>
        <v>3.5</v>
      </c>
      <c r="AH8" s="13" t="n">
        <f aca="false">Inputs!$E$21*(1+Inputs!$E$23)^(AH$5-1)*MAX(0,MIN(1,AH$4*1-Inputs!$E$24+1))/1</f>
        <v>3.5</v>
      </c>
      <c r="AI8" s="13" t="n">
        <f aca="false">Inputs!$E$21*(1+Inputs!$E$23)^(AI$5-1)*MAX(0,MIN(1,AI$4*1-Inputs!$E$24+1))/1</f>
        <v>3.5</v>
      </c>
      <c r="AJ8" s="13" t="n">
        <f aca="false">Inputs!$E$21*(1+Inputs!$E$23)^(AJ$5-1)*MAX(0,MIN(1,AJ$4*1-Inputs!$E$24+1))/1</f>
        <v>3.5</v>
      </c>
      <c r="AK8" s="13" t="n">
        <f aca="false">Inputs!$E$21*(1+Inputs!$E$23)^(AK$5-1)*MAX(0,MIN(1,AK$4*1-Inputs!$E$24+1))/1</f>
        <v>3.5</v>
      </c>
      <c r="AL8" s="13" t="n">
        <f aca="false">Inputs!$E$21*(1+Inputs!$E$23)^(AL$5-1)*MAX(0,MIN(1,AL$4*1-Inputs!$E$24+1))/1</f>
        <v>3.5</v>
      </c>
      <c r="AM8" s="13" t="n">
        <f aca="false">Inputs!$E$21*(1+Inputs!$E$23)^(AM$5-1)*MAX(0,MIN(1,AM$4*1-Inputs!$E$24+1))/1</f>
        <v>3.5</v>
      </c>
      <c r="AN8" s="13" t="n">
        <f aca="false">Inputs!$E$21*(1+Inputs!$E$23)^(AN$5-1)*MAX(0,MIN(1,AN$4*1-Inputs!$E$24+1))/1</f>
        <v>3.5</v>
      </c>
      <c r="AO8" s="13" t="n">
        <f aca="false">Inputs!$E$21*(1+Inputs!$E$23)^(AO$5-1)*MAX(0,MIN(1,AO$4*1-Inputs!$E$24+1))/1</f>
        <v>3.5</v>
      </c>
      <c r="AP8" s="13" t="n">
        <f aca="false">Inputs!$E$21*(1+Inputs!$E$23)^(AP$5-1)*MAX(0,MIN(1,AP$4*1-Inputs!$E$24+1))/1</f>
        <v>3.5</v>
      </c>
      <c r="AQ8" s="13" t="n">
        <f aca="false">Inputs!$E$21*(1+Inputs!$E$23)^(AQ$5-1)*MAX(0,MIN(1,AQ$4*1-Inputs!$E$24+1))/1</f>
        <v>3.5</v>
      </c>
      <c r="AR8" s="13" t="n">
        <f aca="false">Inputs!$E$21*(1+Inputs!$E$23)^(AR$5-1)*MAX(0,MIN(1,AR$4*1-Inputs!$E$24+1))/1</f>
        <v>3.5</v>
      </c>
      <c r="AS8" s="13" t="n">
        <f aca="false">Inputs!$E$21*(1+Inputs!$E$23)^(AS$5-1)*MAX(0,MIN(1,AS$4*1-Inputs!$E$24+1))/1</f>
        <v>3.5</v>
      </c>
      <c r="AT8" s="13" t="n">
        <f aca="false">Inputs!$E$21*(1+Inputs!$E$23)^(AT$5-1)*MAX(0,MIN(1,AT$4*1-Inputs!$E$24+1))/1</f>
        <v>3.5</v>
      </c>
      <c r="AU8" s="13" t="n">
        <f aca="false">Inputs!$E$21*(1+Inputs!$E$23)^(AU$5-1)*MAX(0,MIN(1,AU$4*1-Inputs!$E$24+1))/1</f>
        <v>3.5</v>
      </c>
      <c r="AV8" s="13" t="n">
        <f aca="false">Inputs!$E$21*(1+Inputs!$E$23)^(AV$5-1)*MAX(0,MIN(1,AV$4*1-Inputs!$E$24+1))/1</f>
        <v>3.5</v>
      </c>
      <c r="AW8" s="13" t="n">
        <f aca="false">Inputs!$E$21*(1+Inputs!$E$23)^(AW$5-1)*MAX(0,MIN(1,AW$4*1-Inputs!$E$24+1))/1</f>
        <v>3.5</v>
      </c>
      <c r="AX8" s="13" t="n">
        <f aca="false">Inputs!$E$21*(1+Inputs!$E$23)^(AX$5-1)*MAX(0,MIN(1,AX$4*1-Inputs!$E$24+1))/1</f>
        <v>3.5</v>
      </c>
      <c r="AY8" s="13" t="n">
        <f aca="false">Inputs!$E$21*(1+Inputs!$E$23)^(AY$5-1)*MAX(0,MIN(1,AY$4*1-Inputs!$E$24+1))/1</f>
        <v>3.5</v>
      </c>
      <c r="AZ8" s="13" t="n">
        <f aca="false">Inputs!$E$21*(1+Inputs!$E$23)^(AZ$5-1)*MAX(0,MIN(1,AZ$4*1-Inputs!$E$24+1))/1</f>
        <v>3.5</v>
      </c>
      <c r="BA8" s="13" t="n">
        <f aca="false">Inputs!$E$21*(1+Inputs!$E$23)^(BA$5-1)*MAX(0,MIN(1,BA$4*1-Inputs!$E$24+1))/1</f>
        <v>3.5</v>
      </c>
      <c r="BB8" s="13" t="n">
        <f aca="false">Inputs!$E$21*(1+Inputs!$E$23)^(BB$5-1)*MAX(0,MIN(1,BB$4*1-Inputs!$E$24+1))/1</f>
        <v>3.5</v>
      </c>
      <c r="BC8" s="13" t="n">
        <f aca="false">Inputs!$E$21*(1+Inputs!$E$23)^(BC$5-1)*MAX(0,MIN(1,BC$4*1-Inputs!$E$24+1))/1</f>
        <v>3.5</v>
      </c>
      <c r="BD8" s="13" t="n">
        <f aca="false">Inputs!$E$21*(1+Inputs!$E$23)^(BD$5-1)*MAX(0,MIN(1,BD$4*1-Inputs!$E$24+1))/1</f>
        <v>3.5</v>
      </c>
      <c r="BE8" s="13" t="n">
        <f aca="false">Inputs!$E$21*(1+Inputs!$E$23)^(BE$5-1)*MAX(0,MIN(1,BE$4*1-Inputs!$E$24+1))/1</f>
        <v>3.5</v>
      </c>
      <c r="BF8" s="13" t="n">
        <f aca="false">Inputs!$E$21*(1+Inputs!$E$23)^(BF$5-1)*MAX(0,MIN(1,BF$4*1-Inputs!$E$24+1))/1</f>
        <v>3.5</v>
      </c>
      <c r="BG8" s="13" t="n">
        <f aca="false">Inputs!$E$21*(1+Inputs!$E$23)^(BG$5-1)*MAX(0,MIN(1,BG$4*1-Inputs!$E$24+1))/1</f>
        <v>3.5</v>
      </c>
      <c r="BH8" s="13" t="n">
        <f aca="false">Inputs!$E$21*(1+Inputs!$E$23)^(BH$5-1)*MAX(0,MIN(1,BH$4*1-Inputs!$E$24+1))/1</f>
        <v>3.5</v>
      </c>
      <c r="BI8" s="13" t="n">
        <f aca="false">Inputs!$E$21*(1+Inputs!$E$23)^(BI$5-1)*MAX(0,MIN(1,BI$4*1-Inputs!$E$24+1))/1</f>
        <v>3.5</v>
      </c>
      <c r="BJ8" s="13" t="n">
        <f aca="false">Inputs!$E$21*(1+Inputs!$E$23)^(BJ$5-1)*MAX(0,MIN(1,BJ$4*1-Inputs!$E$24+1))/1</f>
        <v>3.5</v>
      </c>
    </row>
    <row r="9" customFormat="false" ht="15" hidden="false" customHeight="false" outlineLevel="0" collapsed="false">
      <c r="A9" s="4" t="s">
        <v>206</v>
      </c>
      <c r="C9" s="36" t="n">
        <f aca="false">C8</f>
        <v>3.5</v>
      </c>
      <c r="D9" s="36" t="n">
        <f aca="false">D8</f>
        <v>3.5</v>
      </c>
      <c r="E9" s="36" t="n">
        <f aca="false">E8</f>
        <v>3.5</v>
      </c>
      <c r="F9" s="36" t="n">
        <f aca="false">F8</f>
        <v>3.5</v>
      </c>
      <c r="G9" s="36" t="n">
        <f aca="false">G8</f>
        <v>3.5</v>
      </c>
      <c r="H9" s="36" t="n">
        <f aca="false">H8</f>
        <v>3.5</v>
      </c>
      <c r="I9" s="36" t="n">
        <f aca="false">I8</f>
        <v>3.5</v>
      </c>
      <c r="J9" s="36" t="n">
        <f aca="false">J8</f>
        <v>3.5</v>
      </c>
      <c r="K9" s="36" t="n">
        <f aca="false">K8</f>
        <v>3.5</v>
      </c>
      <c r="L9" s="36" t="n">
        <f aca="false">L8</f>
        <v>3.5</v>
      </c>
      <c r="M9" s="36" t="n">
        <f aca="false">M8</f>
        <v>3.5</v>
      </c>
      <c r="N9" s="36" t="n">
        <f aca="false">N8</f>
        <v>3.5</v>
      </c>
      <c r="O9" s="36" t="n">
        <f aca="false">O8</f>
        <v>3.5</v>
      </c>
      <c r="P9" s="36" t="n">
        <f aca="false">P8</f>
        <v>3.5</v>
      </c>
      <c r="Q9" s="36" t="n">
        <f aca="false">Q8</f>
        <v>3.5</v>
      </c>
      <c r="R9" s="36" t="n">
        <f aca="false">R8</f>
        <v>3.5</v>
      </c>
      <c r="S9" s="36" t="n">
        <f aca="false">S8</f>
        <v>3.5</v>
      </c>
      <c r="T9" s="36" t="n">
        <f aca="false">T8</f>
        <v>3.5</v>
      </c>
      <c r="U9" s="36" t="n">
        <f aca="false">U8</f>
        <v>3.5</v>
      </c>
      <c r="V9" s="36" t="n">
        <f aca="false">V8</f>
        <v>3.5</v>
      </c>
      <c r="W9" s="36" t="n">
        <f aca="false">W8</f>
        <v>3.5</v>
      </c>
      <c r="X9" s="36" t="n">
        <f aca="false">X8</f>
        <v>3.5</v>
      </c>
      <c r="Y9" s="36" t="n">
        <f aca="false">Y8</f>
        <v>3.5</v>
      </c>
      <c r="Z9" s="36" t="n">
        <f aca="false">Z8</f>
        <v>3.5</v>
      </c>
      <c r="AA9" s="36" t="n">
        <f aca="false">AA8</f>
        <v>3.5</v>
      </c>
      <c r="AB9" s="36" t="n">
        <f aca="false">AB8</f>
        <v>3.5</v>
      </c>
      <c r="AC9" s="36" t="n">
        <f aca="false">AC8</f>
        <v>3.5</v>
      </c>
      <c r="AD9" s="36" t="n">
        <f aca="false">AD8</f>
        <v>3.5</v>
      </c>
      <c r="AE9" s="36" t="n">
        <f aca="false">AE8</f>
        <v>3.5</v>
      </c>
      <c r="AF9" s="36" t="n">
        <f aca="false">AF8</f>
        <v>3.5</v>
      </c>
      <c r="AG9" s="36" t="n">
        <f aca="false">AG8</f>
        <v>3.5</v>
      </c>
      <c r="AH9" s="36" t="n">
        <f aca="false">AH8</f>
        <v>3.5</v>
      </c>
      <c r="AI9" s="36" t="n">
        <f aca="false">AI8</f>
        <v>3.5</v>
      </c>
      <c r="AJ9" s="36" t="n">
        <f aca="false">AJ8</f>
        <v>3.5</v>
      </c>
      <c r="AK9" s="36" t="n">
        <f aca="false">AK8</f>
        <v>3.5</v>
      </c>
      <c r="AL9" s="36" t="n">
        <f aca="false">AL8</f>
        <v>3.5</v>
      </c>
      <c r="AM9" s="36" t="n">
        <f aca="false">AM8</f>
        <v>3.5</v>
      </c>
      <c r="AN9" s="36" t="n">
        <f aca="false">AN8</f>
        <v>3.5</v>
      </c>
      <c r="AO9" s="36" t="n">
        <f aca="false">AO8</f>
        <v>3.5</v>
      </c>
      <c r="AP9" s="36" t="n">
        <f aca="false">AP8</f>
        <v>3.5</v>
      </c>
      <c r="AQ9" s="36" t="n">
        <f aca="false">AQ8</f>
        <v>3.5</v>
      </c>
      <c r="AR9" s="36" t="n">
        <f aca="false">AR8</f>
        <v>3.5</v>
      </c>
      <c r="AS9" s="36" t="n">
        <f aca="false">AS8</f>
        <v>3.5</v>
      </c>
      <c r="AT9" s="36" t="n">
        <f aca="false">AT8</f>
        <v>3.5</v>
      </c>
      <c r="AU9" s="36" t="n">
        <f aca="false">AU8</f>
        <v>3.5</v>
      </c>
      <c r="AV9" s="36" t="n">
        <f aca="false">AV8</f>
        <v>3.5</v>
      </c>
      <c r="AW9" s="36" t="n">
        <f aca="false">AW8</f>
        <v>3.5</v>
      </c>
      <c r="AX9" s="36" t="n">
        <f aca="false">AX8</f>
        <v>3.5</v>
      </c>
      <c r="AY9" s="36" t="n">
        <f aca="false">AY8</f>
        <v>3.5</v>
      </c>
      <c r="AZ9" s="36" t="n">
        <f aca="false">AZ8</f>
        <v>3.5</v>
      </c>
      <c r="BA9" s="36" t="n">
        <f aca="false">BA8</f>
        <v>3.5</v>
      </c>
      <c r="BB9" s="36" t="n">
        <f aca="false">BB8</f>
        <v>3.5</v>
      </c>
      <c r="BC9" s="36" t="n">
        <f aca="false">BC8</f>
        <v>3.5</v>
      </c>
      <c r="BD9" s="36" t="n">
        <f aca="false">BD8</f>
        <v>3.5</v>
      </c>
      <c r="BE9" s="36" t="n">
        <f aca="false">BE8</f>
        <v>3.5</v>
      </c>
      <c r="BF9" s="36" t="n">
        <f aca="false">BF8</f>
        <v>3.5</v>
      </c>
      <c r="BG9" s="36" t="n">
        <f aca="false">BG8</f>
        <v>3.5</v>
      </c>
      <c r="BH9" s="36" t="n">
        <f aca="false">BH8</f>
        <v>3.5</v>
      </c>
      <c r="BI9" s="36" t="n">
        <f aca="false">BI8</f>
        <v>3.5</v>
      </c>
      <c r="BJ9" s="36" t="n">
        <f aca="false">BJ8</f>
        <v>3.5</v>
      </c>
    </row>
    <row r="11" customFormat="false" ht="15" hidden="false" customHeight="false" outlineLevel="0" collapsed="false">
      <c r="A11" s="7" t="s">
        <v>207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customFormat="false" ht="15" hidden="false" customHeight="false" outlineLevel="0" collapsed="false">
      <c r="A12" s="11" t="s">
        <v>208</v>
      </c>
      <c r="C12" s="34" t="n">
        <f aca="false">-C8*Inputs!$E$22/12*1*(1+Inputs!$E$25)*(1+Inputs!$E$26)^(C$5-1)</f>
        <v>-10453.3333333333</v>
      </c>
      <c r="D12" s="34" t="n">
        <f aca="false">-D8*Inputs!$E$22/12*1*(1+Inputs!$E$25)*(1+Inputs!$E$26)^(D$5-1)</f>
        <v>-10453.3333333333</v>
      </c>
      <c r="E12" s="34" t="n">
        <f aca="false">-E8*Inputs!$E$22/12*1*(1+Inputs!$E$25)*(1+Inputs!$E$26)^(E$5-1)</f>
        <v>-10453.3333333333</v>
      </c>
      <c r="F12" s="34" t="n">
        <f aca="false">-F8*Inputs!$E$22/12*1*(1+Inputs!$E$25)*(1+Inputs!$E$26)^(F$5-1)</f>
        <v>-10453.3333333333</v>
      </c>
      <c r="G12" s="34" t="n">
        <f aca="false">-G8*Inputs!$E$22/12*1*(1+Inputs!$E$25)*(1+Inputs!$E$26)^(G$5-1)</f>
        <v>-10453.3333333333</v>
      </c>
      <c r="H12" s="34" t="n">
        <f aca="false">-H8*Inputs!$E$22/12*1*(1+Inputs!$E$25)*(1+Inputs!$E$26)^(H$5-1)</f>
        <v>-10453.3333333333</v>
      </c>
      <c r="I12" s="34" t="n">
        <f aca="false">-I8*Inputs!$E$22/12*1*(1+Inputs!$E$25)*(1+Inputs!$E$26)^(I$5-1)</f>
        <v>-10453.3333333333</v>
      </c>
      <c r="J12" s="34" t="n">
        <f aca="false">-J8*Inputs!$E$22/12*1*(1+Inputs!$E$25)*(1+Inputs!$E$26)^(J$5-1)</f>
        <v>-10453.3333333333</v>
      </c>
      <c r="K12" s="34" t="n">
        <f aca="false">-K8*Inputs!$E$22/12*1*(1+Inputs!$E$25)*(1+Inputs!$E$26)^(K$5-1)</f>
        <v>-10453.3333333333</v>
      </c>
      <c r="L12" s="34" t="n">
        <f aca="false">-L8*Inputs!$E$22/12*1*(1+Inputs!$E$25)*(1+Inputs!$E$26)^(L$5-1)</f>
        <v>-10453.3333333333</v>
      </c>
      <c r="M12" s="34" t="n">
        <f aca="false">-M8*Inputs!$E$22/12*1*(1+Inputs!$E$25)*(1+Inputs!$E$26)^(M$5-1)</f>
        <v>-10453.3333333333</v>
      </c>
      <c r="N12" s="34" t="n">
        <f aca="false">-N8*Inputs!$E$22/12*1*(1+Inputs!$E$25)*(1+Inputs!$E$26)^(N$5-1)</f>
        <v>-10453.3333333333</v>
      </c>
      <c r="O12" s="34" t="n">
        <f aca="false">-O8*Inputs!$E$22/12*1*(1+Inputs!$E$25)*(1+Inputs!$E$26)^(O$5-1)</f>
        <v>-10766.9333333333</v>
      </c>
      <c r="P12" s="34" t="n">
        <f aca="false">-P8*Inputs!$E$22/12*1*(1+Inputs!$E$25)*(1+Inputs!$E$26)^(P$5-1)</f>
        <v>-10766.9333333333</v>
      </c>
      <c r="Q12" s="34" t="n">
        <f aca="false">-Q8*Inputs!$E$22/12*1*(1+Inputs!$E$25)*(1+Inputs!$E$26)^(Q$5-1)</f>
        <v>-10766.9333333333</v>
      </c>
      <c r="R12" s="34" t="n">
        <f aca="false">-R8*Inputs!$E$22/12*1*(1+Inputs!$E$25)*(1+Inputs!$E$26)^(R$5-1)</f>
        <v>-10766.9333333333</v>
      </c>
      <c r="S12" s="34" t="n">
        <f aca="false">-S8*Inputs!$E$22/12*1*(1+Inputs!$E$25)*(1+Inputs!$E$26)^(S$5-1)</f>
        <v>-10766.9333333333</v>
      </c>
      <c r="T12" s="34" t="n">
        <f aca="false">-T8*Inputs!$E$22/12*1*(1+Inputs!$E$25)*(1+Inputs!$E$26)^(T$5-1)</f>
        <v>-10766.9333333333</v>
      </c>
      <c r="U12" s="34" t="n">
        <f aca="false">-U8*Inputs!$E$22/12*1*(1+Inputs!$E$25)*(1+Inputs!$E$26)^(U$5-1)</f>
        <v>-10766.9333333333</v>
      </c>
      <c r="V12" s="34" t="n">
        <f aca="false">-V8*Inputs!$E$22/12*1*(1+Inputs!$E$25)*(1+Inputs!$E$26)^(V$5-1)</f>
        <v>-10766.9333333333</v>
      </c>
      <c r="W12" s="34" t="n">
        <f aca="false">-W8*Inputs!$E$22/12*1*(1+Inputs!$E$25)*(1+Inputs!$E$26)^(W$5-1)</f>
        <v>-10766.9333333333</v>
      </c>
      <c r="X12" s="34" t="n">
        <f aca="false">-X8*Inputs!$E$22/12*1*(1+Inputs!$E$25)*(1+Inputs!$E$26)^(X$5-1)</f>
        <v>-10766.9333333333</v>
      </c>
      <c r="Y12" s="34" t="n">
        <f aca="false">-Y8*Inputs!$E$22/12*1*(1+Inputs!$E$25)*(1+Inputs!$E$26)^(Y$5-1)</f>
        <v>-10766.9333333333</v>
      </c>
      <c r="Z12" s="34" t="n">
        <f aca="false">-Z8*Inputs!$E$22/12*1*(1+Inputs!$E$25)*(1+Inputs!$E$26)^(Z$5-1)</f>
        <v>-10766.9333333333</v>
      </c>
      <c r="AA12" s="34" t="n">
        <f aca="false">-AA8*Inputs!$E$22/12*1*(1+Inputs!$E$25)*(1+Inputs!$E$26)^(AA$5-1)</f>
        <v>-11089.9413333333</v>
      </c>
      <c r="AB12" s="34" t="n">
        <f aca="false">-AB8*Inputs!$E$22/12*1*(1+Inputs!$E$25)*(1+Inputs!$E$26)^(AB$5-1)</f>
        <v>-11089.9413333333</v>
      </c>
      <c r="AC12" s="34" t="n">
        <f aca="false">-AC8*Inputs!$E$22/12*1*(1+Inputs!$E$25)*(1+Inputs!$E$26)^(AC$5-1)</f>
        <v>-11089.9413333333</v>
      </c>
      <c r="AD12" s="34" t="n">
        <f aca="false">-AD8*Inputs!$E$22/12*1*(1+Inputs!$E$25)*(1+Inputs!$E$26)^(AD$5-1)</f>
        <v>-11089.9413333333</v>
      </c>
      <c r="AE12" s="34" t="n">
        <f aca="false">-AE8*Inputs!$E$22/12*1*(1+Inputs!$E$25)*(1+Inputs!$E$26)^(AE$5-1)</f>
        <v>-11089.9413333333</v>
      </c>
      <c r="AF12" s="34" t="n">
        <f aca="false">-AF8*Inputs!$E$22/12*1*(1+Inputs!$E$25)*(1+Inputs!$E$26)^(AF$5-1)</f>
        <v>-11089.9413333333</v>
      </c>
      <c r="AG12" s="34" t="n">
        <f aca="false">-AG8*Inputs!$E$22/12*1*(1+Inputs!$E$25)*(1+Inputs!$E$26)^(AG$5-1)</f>
        <v>-11089.9413333333</v>
      </c>
      <c r="AH12" s="34" t="n">
        <f aca="false">-AH8*Inputs!$E$22/12*1*(1+Inputs!$E$25)*(1+Inputs!$E$26)^(AH$5-1)</f>
        <v>-11089.9413333333</v>
      </c>
      <c r="AI12" s="34" t="n">
        <f aca="false">-AI8*Inputs!$E$22/12*1*(1+Inputs!$E$25)*(1+Inputs!$E$26)^(AI$5-1)</f>
        <v>-11089.9413333333</v>
      </c>
      <c r="AJ12" s="34" t="n">
        <f aca="false">-AJ8*Inputs!$E$22/12*1*(1+Inputs!$E$25)*(1+Inputs!$E$26)^(AJ$5-1)</f>
        <v>-11089.9413333333</v>
      </c>
      <c r="AK12" s="34" t="n">
        <f aca="false">-AK8*Inputs!$E$22/12*1*(1+Inputs!$E$25)*(1+Inputs!$E$26)^(AK$5-1)</f>
        <v>-11089.9413333333</v>
      </c>
      <c r="AL12" s="34" t="n">
        <f aca="false">-AL8*Inputs!$E$22/12*1*(1+Inputs!$E$25)*(1+Inputs!$E$26)^(AL$5-1)</f>
        <v>-11089.9413333333</v>
      </c>
      <c r="AM12" s="34" t="n">
        <f aca="false">-AM8*Inputs!$E$22/12*1*(1+Inputs!$E$25)*(1+Inputs!$E$26)^(AM$5-1)</f>
        <v>-11422.6395733333</v>
      </c>
      <c r="AN12" s="34" t="n">
        <f aca="false">-AN8*Inputs!$E$22/12*1*(1+Inputs!$E$25)*(1+Inputs!$E$26)^(AN$5-1)</f>
        <v>-11422.6395733333</v>
      </c>
      <c r="AO12" s="34" t="n">
        <f aca="false">-AO8*Inputs!$E$22/12*1*(1+Inputs!$E$25)*(1+Inputs!$E$26)^(AO$5-1)</f>
        <v>-11422.6395733333</v>
      </c>
      <c r="AP12" s="34" t="n">
        <f aca="false">-AP8*Inputs!$E$22/12*1*(1+Inputs!$E$25)*(1+Inputs!$E$26)^(AP$5-1)</f>
        <v>-11422.6395733333</v>
      </c>
      <c r="AQ12" s="34" t="n">
        <f aca="false">-AQ8*Inputs!$E$22/12*1*(1+Inputs!$E$25)*(1+Inputs!$E$26)^(AQ$5-1)</f>
        <v>-11422.6395733333</v>
      </c>
      <c r="AR12" s="34" t="n">
        <f aca="false">-AR8*Inputs!$E$22/12*1*(1+Inputs!$E$25)*(1+Inputs!$E$26)^(AR$5-1)</f>
        <v>-11422.6395733333</v>
      </c>
      <c r="AS12" s="34" t="n">
        <f aca="false">-AS8*Inputs!$E$22/12*1*(1+Inputs!$E$25)*(1+Inputs!$E$26)^(AS$5-1)</f>
        <v>-11422.6395733333</v>
      </c>
      <c r="AT12" s="34" t="n">
        <f aca="false">-AT8*Inputs!$E$22/12*1*(1+Inputs!$E$25)*(1+Inputs!$E$26)^(AT$5-1)</f>
        <v>-11422.6395733333</v>
      </c>
      <c r="AU12" s="34" t="n">
        <f aca="false">-AU8*Inputs!$E$22/12*1*(1+Inputs!$E$25)*(1+Inputs!$E$26)^(AU$5-1)</f>
        <v>-11422.6395733333</v>
      </c>
      <c r="AV12" s="34" t="n">
        <f aca="false">-AV8*Inputs!$E$22/12*1*(1+Inputs!$E$25)*(1+Inputs!$E$26)^(AV$5-1)</f>
        <v>-11422.6395733333</v>
      </c>
      <c r="AW12" s="34" t="n">
        <f aca="false">-AW8*Inputs!$E$22/12*1*(1+Inputs!$E$25)*(1+Inputs!$E$26)^(AW$5-1)</f>
        <v>-11422.6395733333</v>
      </c>
      <c r="AX12" s="34" t="n">
        <f aca="false">-AX8*Inputs!$E$22/12*1*(1+Inputs!$E$25)*(1+Inputs!$E$26)^(AX$5-1)</f>
        <v>-11422.6395733333</v>
      </c>
      <c r="AY12" s="34" t="n">
        <f aca="false">-AY8*Inputs!$E$22/12*1*(1+Inputs!$E$25)*(1+Inputs!$E$26)^(AY$5-1)</f>
        <v>-11765.3187605333</v>
      </c>
      <c r="AZ12" s="34" t="n">
        <f aca="false">-AZ8*Inputs!$E$22/12*1*(1+Inputs!$E$25)*(1+Inputs!$E$26)^(AZ$5-1)</f>
        <v>-11765.3187605333</v>
      </c>
      <c r="BA12" s="34" t="n">
        <f aca="false">-BA8*Inputs!$E$22/12*1*(1+Inputs!$E$25)*(1+Inputs!$E$26)^(BA$5-1)</f>
        <v>-11765.3187605333</v>
      </c>
      <c r="BB12" s="34" t="n">
        <f aca="false">-BB8*Inputs!$E$22/12*1*(1+Inputs!$E$25)*(1+Inputs!$E$26)^(BB$5-1)</f>
        <v>-11765.3187605333</v>
      </c>
      <c r="BC12" s="34" t="n">
        <f aca="false">-BC8*Inputs!$E$22/12*1*(1+Inputs!$E$25)*(1+Inputs!$E$26)^(BC$5-1)</f>
        <v>-11765.3187605333</v>
      </c>
      <c r="BD12" s="34" t="n">
        <f aca="false">-BD8*Inputs!$E$22/12*1*(1+Inputs!$E$25)*(1+Inputs!$E$26)^(BD$5-1)</f>
        <v>-11765.3187605333</v>
      </c>
      <c r="BE12" s="34" t="n">
        <f aca="false">-BE8*Inputs!$E$22/12*1*(1+Inputs!$E$25)*(1+Inputs!$E$26)^(BE$5-1)</f>
        <v>-11765.3187605333</v>
      </c>
      <c r="BF12" s="34" t="n">
        <f aca="false">-BF8*Inputs!$E$22/12*1*(1+Inputs!$E$25)*(1+Inputs!$E$26)^(BF$5-1)</f>
        <v>-11765.3187605333</v>
      </c>
      <c r="BG12" s="34" t="n">
        <f aca="false">-BG8*Inputs!$E$22/12*1*(1+Inputs!$E$25)*(1+Inputs!$E$26)^(BG$5-1)</f>
        <v>-11765.3187605333</v>
      </c>
      <c r="BH12" s="34" t="n">
        <f aca="false">-BH8*Inputs!$E$22/12*1*(1+Inputs!$E$25)*(1+Inputs!$E$26)^(BH$5-1)</f>
        <v>-11765.3187605333</v>
      </c>
      <c r="BI12" s="34" t="n">
        <f aca="false">-BI8*Inputs!$E$22/12*1*(1+Inputs!$E$25)*(1+Inputs!$E$26)^(BI$5-1)</f>
        <v>-11765.3187605333</v>
      </c>
      <c r="BJ12" s="34" t="n">
        <f aca="false">-BJ8*Inputs!$E$22/12*1*(1+Inputs!$E$25)*(1+Inputs!$E$26)^(BJ$5-1)</f>
        <v>-11765.3187605333</v>
      </c>
    </row>
    <row r="13" customFormat="false" ht="15" hidden="false" customHeight="false" outlineLevel="0" collapsed="false">
      <c r="A13" s="4" t="s">
        <v>209</v>
      </c>
      <c r="C13" s="33" t="n">
        <f aca="false">C12</f>
        <v>-10453.3333333333</v>
      </c>
      <c r="D13" s="33" t="n">
        <f aca="false">D12</f>
        <v>-10453.3333333333</v>
      </c>
      <c r="E13" s="33" t="n">
        <f aca="false">E12</f>
        <v>-10453.3333333333</v>
      </c>
      <c r="F13" s="33" t="n">
        <f aca="false">F12</f>
        <v>-10453.3333333333</v>
      </c>
      <c r="G13" s="33" t="n">
        <f aca="false">G12</f>
        <v>-10453.3333333333</v>
      </c>
      <c r="H13" s="33" t="n">
        <f aca="false">H12</f>
        <v>-10453.3333333333</v>
      </c>
      <c r="I13" s="33" t="n">
        <f aca="false">I12</f>
        <v>-10453.3333333333</v>
      </c>
      <c r="J13" s="33" t="n">
        <f aca="false">J12</f>
        <v>-10453.3333333333</v>
      </c>
      <c r="K13" s="33" t="n">
        <f aca="false">K12</f>
        <v>-10453.3333333333</v>
      </c>
      <c r="L13" s="33" t="n">
        <f aca="false">L12</f>
        <v>-10453.3333333333</v>
      </c>
      <c r="M13" s="33" t="n">
        <f aca="false">M12</f>
        <v>-10453.3333333333</v>
      </c>
      <c r="N13" s="33" t="n">
        <f aca="false">N12</f>
        <v>-10453.3333333333</v>
      </c>
      <c r="O13" s="33" t="n">
        <f aca="false">O12</f>
        <v>-10766.9333333333</v>
      </c>
      <c r="P13" s="33" t="n">
        <f aca="false">P12</f>
        <v>-10766.9333333333</v>
      </c>
      <c r="Q13" s="33" t="n">
        <f aca="false">Q12</f>
        <v>-10766.9333333333</v>
      </c>
      <c r="R13" s="33" t="n">
        <f aca="false">R12</f>
        <v>-10766.9333333333</v>
      </c>
      <c r="S13" s="33" t="n">
        <f aca="false">S12</f>
        <v>-10766.9333333333</v>
      </c>
      <c r="T13" s="33" t="n">
        <f aca="false">T12</f>
        <v>-10766.9333333333</v>
      </c>
      <c r="U13" s="33" t="n">
        <f aca="false">U12</f>
        <v>-10766.9333333333</v>
      </c>
      <c r="V13" s="33" t="n">
        <f aca="false">V12</f>
        <v>-10766.9333333333</v>
      </c>
      <c r="W13" s="33" t="n">
        <f aca="false">W12</f>
        <v>-10766.9333333333</v>
      </c>
      <c r="X13" s="33" t="n">
        <f aca="false">X12</f>
        <v>-10766.9333333333</v>
      </c>
      <c r="Y13" s="33" t="n">
        <f aca="false">Y12</f>
        <v>-10766.9333333333</v>
      </c>
      <c r="Z13" s="33" t="n">
        <f aca="false">Z12</f>
        <v>-10766.9333333333</v>
      </c>
      <c r="AA13" s="33" t="n">
        <f aca="false">AA12</f>
        <v>-11089.9413333333</v>
      </c>
      <c r="AB13" s="33" t="n">
        <f aca="false">AB12</f>
        <v>-11089.9413333333</v>
      </c>
      <c r="AC13" s="33" t="n">
        <f aca="false">AC12</f>
        <v>-11089.9413333333</v>
      </c>
      <c r="AD13" s="33" t="n">
        <f aca="false">AD12</f>
        <v>-11089.9413333333</v>
      </c>
      <c r="AE13" s="33" t="n">
        <f aca="false">AE12</f>
        <v>-11089.9413333333</v>
      </c>
      <c r="AF13" s="33" t="n">
        <f aca="false">AF12</f>
        <v>-11089.9413333333</v>
      </c>
      <c r="AG13" s="33" t="n">
        <f aca="false">AG12</f>
        <v>-11089.9413333333</v>
      </c>
      <c r="AH13" s="33" t="n">
        <f aca="false">AH12</f>
        <v>-11089.9413333333</v>
      </c>
      <c r="AI13" s="33" t="n">
        <f aca="false">AI12</f>
        <v>-11089.9413333333</v>
      </c>
      <c r="AJ13" s="33" t="n">
        <f aca="false">AJ12</f>
        <v>-11089.9413333333</v>
      </c>
      <c r="AK13" s="33" t="n">
        <f aca="false">AK12</f>
        <v>-11089.9413333333</v>
      </c>
      <c r="AL13" s="33" t="n">
        <f aca="false">AL12</f>
        <v>-11089.9413333333</v>
      </c>
      <c r="AM13" s="33" t="n">
        <f aca="false">AM12</f>
        <v>-11422.6395733333</v>
      </c>
      <c r="AN13" s="33" t="n">
        <f aca="false">AN12</f>
        <v>-11422.6395733333</v>
      </c>
      <c r="AO13" s="33" t="n">
        <f aca="false">AO12</f>
        <v>-11422.6395733333</v>
      </c>
      <c r="AP13" s="33" t="n">
        <f aca="false">AP12</f>
        <v>-11422.6395733333</v>
      </c>
      <c r="AQ13" s="33" t="n">
        <f aca="false">AQ12</f>
        <v>-11422.6395733333</v>
      </c>
      <c r="AR13" s="33" t="n">
        <f aca="false">AR12</f>
        <v>-11422.6395733333</v>
      </c>
      <c r="AS13" s="33" t="n">
        <f aca="false">AS12</f>
        <v>-11422.6395733333</v>
      </c>
      <c r="AT13" s="33" t="n">
        <f aca="false">AT12</f>
        <v>-11422.6395733333</v>
      </c>
      <c r="AU13" s="33" t="n">
        <f aca="false">AU12</f>
        <v>-11422.6395733333</v>
      </c>
      <c r="AV13" s="33" t="n">
        <f aca="false">AV12</f>
        <v>-11422.6395733333</v>
      </c>
      <c r="AW13" s="33" t="n">
        <f aca="false">AW12</f>
        <v>-11422.6395733333</v>
      </c>
      <c r="AX13" s="33" t="n">
        <f aca="false">AX12</f>
        <v>-11422.6395733333</v>
      </c>
      <c r="AY13" s="33" t="n">
        <f aca="false">AY12</f>
        <v>-11765.3187605333</v>
      </c>
      <c r="AZ13" s="33" t="n">
        <f aca="false">AZ12</f>
        <v>-11765.3187605333</v>
      </c>
      <c r="BA13" s="33" t="n">
        <f aca="false">BA12</f>
        <v>-11765.3187605333</v>
      </c>
      <c r="BB13" s="33" t="n">
        <f aca="false">BB12</f>
        <v>-11765.3187605333</v>
      </c>
      <c r="BC13" s="33" t="n">
        <f aca="false">BC12</f>
        <v>-11765.3187605333</v>
      </c>
      <c r="BD13" s="33" t="n">
        <f aca="false">BD12</f>
        <v>-11765.3187605333</v>
      </c>
      <c r="BE13" s="33" t="n">
        <f aca="false">BE12</f>
        <v>-11765.3187605333</v>
      </c>
      <c r="BF13" s="33" t="n">
        <f aca="false">BF12</f>
        <v>-11765.3187605333</v>
      </c>
      <c r="BG13" s="33" t="n">
        <f aca="false">BG12</f>
        <v>-11765.3187605333</v>
      </c>
      <c r="BH13" s="33" t="n">
        <f aca="false">BH12</f>
        <v>-11765.3187605333</v>
      </c>
      <c r="BI13" s="33" t="n">
        <f aca="false">BI12</f>
        <v>-11765.3187605333</v>
      </c>
      <c r="BJ13" s="33" t="n">
        <f aca="false">BJ12</f>
        <v>-11765.3187605333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64"/>
  </cols>
  <sheetData>
    <row r="1" customFormat="false" ht="24" hidden="false" customHeight="true" outlineLevel="0" collapsed="false">
      <c r="A1" s="1" t="s">
        <v>21</v>
      </c>
      <c r="B1" s="2"/>
      <c r="C1" s="2"/>
    </row>
    <row r="2" customFormat="false" ht="15" hidden="false" customHeight="false" outlineLevel="0" collapsed="false">
      <c r="A2" s="3" t="s">
        <v>210</v>
      </c>
    </row>
    <row r="3" customFormat="false" ht="15" hidden="false" customHeight="false" outlineLevel="0" collapsed="false">
      <c r="A3" s="17" t="s">
        <v>211</v>
      </c>
      <c r="B3" s="17" t="s">
        <v>212</v>
      </c>
      <c r="C3" s="17" t="s">
        <v>213</v>
      </c>
    </row>
    <row r="4" customFormat="false" ht="15" hidden="false" customHeight="false" outlineLevel="0" collapsed="false">
      <c r="A4" s="11" t="s">
        <v>214</v>
      </c>
      <c r="B4" s="4" t="str">
        <f aca="false">IF(ABS(SUM('P&amp;L'!$B$5:$F$5)-SUM(Monthly!$C$12:$BJ$12))&lt;0.5,"PASS","FAIL")</f>
        <v>PASS</v>
      </c>
      <c r="C4" s="21" t="s">
        <v>215</v>
      </c>
    </row>
    <row r="5" customFormat="false" ht="15" hidden="false" customHeight="false" outlineLevel="0" collapsed="false">
      <c r="A5" s="11" t="s">
        <v>216</v>
      </c>
      <c r="B5" s="4" t="str">
        <f aca="false">IF(ABS(SUM('P&amp;L'!$B$21:$F$21)-SUM(Monthly!$C$31:$BJ$31))&lt;0.5,"PASS","FAIL")</f>
        <v>PASS</v>
      </c>
      <c r="C5" s="21" t="s">
        <v>217</v>
      </c>
    </row>
    <row r="6" customFormat="false" ht="15" hidden="false" customHeight="false" outlineLevel="0" collapsed="false">
      <c r="A6" s="11" t="s">
        <v>218</v>
      </c>
      <c r="B6" s="4" t="str">
        <f aca="false">IF(ABS(SUM(Monthly!$C$22:$BJ$22)-SUM(Monthly!$C$14:$BJ$14)-SUM(Monthly!$C$21:$BJ$21))&lt;0.5,"PASS","FAIL")</f>
        <v>PASS</v>
      </c>
      <c r="C6" s="21" t="s">
        <v>219</v>
      </c>
    </row>
    <row r="7" customFormat="false" ht="15" hidden="false" customHeight="false" outlineLevel="0" collapsed="false">
      <c r="A7" s="11" t="s">
        <v>220</v>
      </c>
      <c r="B7" s="4" t="str">
        <f aca="false">IF(ABS(INDEX(Monthly!$C$61:$BJ$61,60)-SUM(Monthly!$C$59:$BJ$59))&lt;0.5,"PASS","FAIL")</f>
        <v>PASS</v>
      </c>
      <c r="C7" s="21" t="s">
        <v>221</v>
      </c>
    </row>
    <row r="8" customFormat="false" ht="15" hidden="false" customHeight="false" outlineLevel="0" collapsed="false">
      <c r="A8" s="11" t="s">
        <v>222</v>
      </c>
      <c r="B8" s="4" t="str">
        <f aca="false">IF(AND(ISNUMBER(Dashboard!B4),Dashboard!B4&gt;=1,Dashboard!B4&lt;=3,INT(Dashboard!B4)=Dashboard!B4),"PASS","FAIL")</f>
        <v>PASS</v>
      </c>
      <c r="C8" s="21" t="s">
        <v>223</v>
      </c>
    </row>
    <row r="9" customFormat="false" ht="15" hidden="false" customHeight="false" outlineLevel="0" collapsed="false">
      <c r="A9" s="11" t="s">
        <v>224</v>
      </c>
      <c r="B9" s="4" t="str">
        <f aca="false">IF(AND(Inputs!$B$7&lt;=Inputs!$C$7,Inputs!$C$7&lt;=Inputs!$D$7,Inputs!$B$8&gt;=Inputs!$C$8,Inputs!$C$8&gt;=Inputs!$D$8,Inputs!$B$9&lt;=Inputs!$C$9,Inputs!$C$9&lt;=Inputs!$D$9,Inputs!$B$10&lt;=Inputs!$C$10,Inputs!$C$10&lt;=Inputs!$D$10,Inputs!$B$11&lt;=Inputs!$C$11,Inputs!$C$11&lt;=Inputs!$D$11,Inputs!$B$12&lt;=Inputs!$C$12,Inputs!$C$12&lt;=Inputs!$D$12,Inputs!$B$14&gt;=Inputs!$C$14,Inputs!$C$14&gt;=Inputs!$D$14,Inputs!$B$16&gt;=Inputs!$C$16,Inputs!$C$16&gt;=Inputs!$D$16,Inputs!$B$17&gt;=Inputs!$C$17,Inputs!$C$17&gt;=Inputs!$D$17,Inputs!$B$18&gt;=Inputs!$C$18,Inputs!$C$18&gt;=Inputs!$D$18,Inputs!$B$21&lt;=Inputs!$C$21,Inputs!$C$21&lt;=Inputs!$D$21,Inputs!$B$23&lt;=Inputs!$C$23,Inputs!$C$23&lt;=Inputs!$D$23),"PASS","FAIL")</f>
        <v>PASS</v>
      </c>
      <c r="C9" s="21" t="s">
        <v>225</v>
      </c>
    </row>
    <row r="10" customFormat="false" ht="15" hidden="false" customHeight="false" outlineLevel="0" collapsed="false">
      <c r="A10" s="11" t="s">
        <v>226</v>
      </c>
      <c r="B10" s="4" t="str">
        <f aca="false">IF(AND(MIN('P&amp;L'!$B$8:$F$8)&gt;=0,MAX('P&amp;L'!$B$8:$F$8)&lt;=1),"PASS","FAIL")</f>
        <v>PASS</v>
      </c>
      <c r="C10" s="21" t="s">
        <v>227</v>
      </c>
    </row>
    <row r="11" customFormat="false" ht="15" hidden="false" customHeight="false" outlineLevel="0" collapsed="false">
      <c r="A11" s="11" t="s">
        <v>228</v>
      </c>
      <c r="B11" s="4" t="str">
        <f aca="false">IF(MIN(Monthly!$C$44:$BJ$44)&gt;=-0.5,"PASS","FAIL")</f>
        <v>PASS</v>
      </c>
      <c r="C11" s="21" t="s">
        <v>229</v>
      </c>
    </row>
    <row r="12" customFormat="false" ht="15" hidden="false" customHeight="false" outlineLevel="0" collapsed="false">
      <c r="A12" s="11" t="s">
        <v>230</v>
      </c>
      <c r="B12" s="4" t="str">
        <f aca="false">IF(SUMPRODUCT(--ISERROR(Monthly!$C$4:$BJ$71))+SUMPRODUCT(--ISERROR(Headcount!$C$4:$BJ$13))+SUMPRODUCT(--ISERROR('P&amp;L'!$B$3:$F$22))+SUMPRODUCT(--ISERROR('Cash Flow'!$B$3:$F$18))+SUMPRODUCT(--ISERROR('Balance Sheet'!$B$3:$F$17))=0,"PASS","FAIL")</f>
        <v>PASS</v>
      </c>
      <c r="C12" s="21" t="s">
        <v>231</v>
      </c>
    </row>
    <row r="13" customFormat="false" ht="15" hidden="false" customHeight="false" outlineLevel="0" collapsed="false">
      <c r="A13" s="11" t="s">
        <v>232</v>
      </c>
      <c r="B13" s="4" t="str">
        <f aca="false">IF(SUMPRODUCT(--(ABS(Monthly!$C$71:$BJ$71)&gt;0.5))=0,"PASS","FAIL")</f>
        <v>PASS</v>
      </c>
      <c r="C13" s="21" t="s">
        <v>233</v>
      </c>
    </row>
    <row r="14" customFormat="false" ht="15" hidden="false" customHeight="false" outlineLevel="0" collapsed="false">
      <c r="A14" s="11" t="s">
        <v>234</v>
      </c>
      <c r="B14" s="4" t="str">
        <f aca="false">IF(MIN(Monthly!$C$61:$BJ$61)&gt;=0,"PASS","WARN")</f>
        <v>PASS</v>
      </c>
      <c r="C14" s="21" t="s">
        <v>235</v>
      </c>
    </row>
    <row r="16" customFormat="false" ht="15" hidden="false" customHeight="false" outlineLevel="0" collapsed="false">
      <c r="A16" s="4" t="s">
        <v>236</v>
      </c>
      <c r="B16" s="37" t="str">
        <f aca="false">IF(COUNTIF(B4:B14,"FAIL")&gt;0,"FAIL",IF(COUNTIF(B4:B14,"WARN")&gt;0,"PASS WITH WARNINGS","PASS"))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2026-10-17T19:37:30Z</dcterms:created>
  <dc:creator>openpyxl</dc:creator>
  <dc:description/>
  <dc:language>en-US</dc:language>
  <cp:lastModifiedBy/>
  <dcterms:modified xsi:type="dcterms:W3CDTF">2026-10-17T19:37:30Z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